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MP1AKZON\Desktop\OFICINA\ALEX L\Pliegos\2021\33. INTERVENTORÍA OBRA AULAS\EVALUACIÓN\"/>
    </mc:Choice>
  </mc:AlternateContent>
  <bookViews>
    <workbookView xWindow="0" yWindow="0" windowWidth="28800" windowHeight="11730" firstSheet="1" activeTab="3"/>
  </bookViews>
  <sheets>
    <sheet name="ACTA DE APERTURA" sheetId="1" r:id="rId1"/>
    <sheet name="VERIFICACION JURIDICA" sheetId="2" r:id="rId2"/>
    <sheet name="VERIFICACIÓN FINANCIERA" sheetId="3" r:id="rId3"/>
    <sheet name="VERIFICACIÓN TÉCNICA" sheetId="4" r:id="rId4"/>
    <sheet name="VTE" sheetId="5" r:id="rId5"/>
  </sheets>
  <externalReferences>
    <externalReference r:id="rId6"/>
  </externalReferences>
  <definedNames>
    <definedName name="formula" localSheetId="3">'VERIFICACIÓN TÉCNICA'!$A$41:$B$44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9" i="5" l="1"/>
  <c r="H89" i="5" s="1"/>
  <c r="G77" i="5"/>
  <c r="H77" i="5" s="1"/>
  <c r="G65" i="5"/>
  <c r="H65" i="5" s="1"/>
  <c r="G53" i="5"/>
  <c r="H53" i="5" s="1"/>
  <c r="G41" i="5"/>
  <c r="H41" i="5" s="1"/>
  <c r="G29" i="5"/>
  <c r="H29" i="5" s="1"/>
  <c r="G15" i="5"/>
  <c r="G14" i="5"/>
  <c r="G13" i="5"/>
  <c r="G6" i="5" s="1"/>
  <c r="G17" i="5" s="1"/>
  <c r="D13" i="5"/>
  <c r="G8" i="5"/>
  <c r="D8" i="5"/>
  <c r="G3" i="5"/>
  <c r="D3" i="5"/>
  <c r="B50" i="4"/>
  <c r="B51" i="4" s="1"/>
  <c r="B46" i="4"/>
  <c r="B47" i="4" s="1"/>
  <c r="D33" i="4"/>
  <c r="D31" i="4"/>
  <c r="D17" i="4"/>
  <c r="C17" i="4" s="1"/>
  <c r="D32" i="4" l="1"/>
  <c r="D34" i="4" s="1"/>
  <c r="B39" i="4"/>
  <c r="B42" i="4"/>
  <c r="B43" i="4" s="1"/>
  <c r="B44" i="4"/>
</calcChain>
</file>

<file path=xl/sharedStrings.xml><?xml version="1.0" encoding="utf-8"?>
<sst xmlns="http://schemas.openxmlformats.org/spreadsheetml/2006/main" count="229" uniqueCount="144">
  <si>
    <t>En este orden de ideas, se dá inicio a la apertura del sobre No. 1 de las ofertas presentadas:</t>
  </si>
  <si>
    <t>Al proceso se presentaron: Una (1) oferta, conforme a la información que se describe a continuación:</t>
  </si>
  <si>
    <t>Orden de apertura</t>
  </si>
  <si>
    <t xml:space="preserve">PROPONENTE </t>
  </si>
  <si>
    <t>GARANTÍA DE SERIEDAD DE LA OFERTA</t>
  </si>
  <si>
    <t xml:space="preserve">OBSERVACIONES </t>
  </si>
  <si>
    <t>Compañía de Seguros y No. de póliza.</t>
  </si>
  <si>
    <t>En constancia de lo anterior, se firma en Popayán a los veintisiete (27) días del mes de diciembre de dos mil veintiuno (2021).</t>
  </si>
  <si>
    <t xml:space="preserve">
CIELO PEREZ SOLANO</t>
  </si>
  <si>
    <t xml:space="preserve">Presidenta, Junta de Licitaciones y Contratos </t>
  </si>
  <si>
    <t xml:space="preserve">Universidad del Cauca </t>
  </si>
  <si>
    <t xml:space="preserve">Proyectó: Alexander López </t>
  </si>
  <si>
    <t>UNIVERSIDAD DEL CAUCA - VICERRECTORÍA ADMINISTRATIVA</t>
  </si>
  <si>
    <t xml:space="preserve">INFORME DE EVALUACIÓN INICIAL DE OFERTAS </t>
  </si>
  <si>
    <t xml:space="preserve">VERIFICACIÓN REQUISITOS JURÍDICOS HABILITANTES - PROPONENTES </t>
  </si>
  <si>
    <t>POPAYÁN, 27 DE DICIEMBRE DE 2021</t>
  </si>
  <si>
    <t>ITEM</t>
  </si>
  <si>
    <t>PROPONENTES</t>
  </si>
  <si>
    <t>REQUERIMIENTOS</t>
  </si>
  <si>
    <t>CUMPLE</t>
  </si>
  <si>
    <t>OBSERVACION</t>
  </si>
  <si>
    <t>REQUISITOS DE CAPACIDAD JURIDICA</t>
  </si>
  <si>
    <t>CARTA DE PRESENTACIÓN ANEXO A</t>
  </si>
  <si>
    <t>SI</t>
  </si>
  <si>
    <t>GARANTÍA DE SERIEDAD DE LA PROPUESTA</t>
  </si>
  <si>
    <t>EXISTENCIA Y CAPACIDAD LEGAL</t>
  </si>
  <si>
    <t xml:space="preserve">REGISTRO UNICO DE PROPONENTES </t>
  </si>
  <si>
    <t>CARTA DE ACEPTACIÓN DE TODOS Y CADA UNO DE LOS ITEMS RELACIONADOS EN EL PRESUPUESTO OFICIAL (ANEXO I)</t>
  </si>
  <si>
    <t>RUT</t>
  </si>
  <si>
    <t>PAGO DE APORTES DE SEGURIDAD SOCIAL Y APORTES PARAFISCALES</t>
  </si>
  <si>
    <t>COMPROMISO DE TRANSPARENCIA ANEXO J</t>
  </si>
  <si>
    <t>PAZ Y SALVO EXPEDIDO POR LA DIVISIÓN DE GESTIÓN FINANCIERA DE LA UNIVERSIDAD DEL CAUCA</t>
  </si>
  <si>
    <t>CERTIFICADO DE ANTECEDENTES FISCALES</t>
  </si>
  <si>
    <t xml:space="preserve">CERTIFICADO DE ANTECEDENTES DISCIPLINARIOS </t>
  </si>
  <si>
    <t>CERTIFICADO DE ANTECEDENTES  JUDICIALES</t>
  </si>
  <si>
    <t>REGISTRO NACIONAL DE MEDIDAS CORRECTIVAS</t>
  </si>
  <si>
    <t>CONCEPTO</t>
  </si>
  <si>
    <t>CIELO PEREZ SOLANO</t>
  </si>
  <si>
    <t>PRESIDENTA, JUNTA DE LICITACIONES Y CONTRATOS</t>
  </si>
  <si>
    <t>UNIVERSIDAD DEL CAUCA</t>
  </si>
  <si>
    <t>PROYECTÓ: ALEXANDER LÓPEZ</t>
  </si>
  <si>
    <t>OBJETO: INTERVENTORÍA INTEGRAL TÉCNICA, ADMINISTRATIVA, JURÍDICA Y FINANCIERA PARA EL CONTRATO DE CONSTRUCCIÓN DE AULAS DE CLASE PARA LA AMPLIACIÓN DE LA CAPACIDAD DE LAS FACULTADES DE INGENIERÍA ELECTRÓNICA Y TELECOMUNICACIONES, INGENIERÍA CIVIL Y CIENCIAS CONTABLES, ECONÓMICAS Y ADMINISTRATIVAS DE LA UNIVERSIDAD DEL CAUCA, CAMPUS TULCÁN, EN EL MUNICIPIO DE POPAYÁN, DEPARTAMENTO DEL CAUCA</t>
  </si>
  <si>
    <t>Presupuesto Oficial = $547.447.884</t>
  </si>
  <si>
    <t>CONVOCATORIA PÚBLICA N° 033-2021</t>
  </si>
  <si>
    <t>UNIVERSIDAD DEL CAUCA
VICERRECTORIA ADMINISTRATIVA
CONVOCATORIA PUBLICA No. 033 DE 2021</t>
  </si>
  <si>
    <t xml:space="preserve">Conforme al calendario indicado en el Pliego de Condiciones, el cual se estableció como fecha de cierre del plazo de la convocatoria el día 24 de diciembre de 2021 a las 10:00 a.m., se procede a aperturar las propuestas en orden de llegada, verificación del número de folios, de la carta de presentación de la oferta, de los requisitos jurídicos, técnicos y capacidad financiera. </t>
  </si>
  <si>
    <t>G3 INGENIEROS SAS</t>
  </si>
  <si>
    <t>ASEGURADORA SOLIDARIA DE COLOMBIA
POLIZA  NO. 435-45-994000013452</t>
  </si>
  <si>
    <t>TIENE 180 FOLIOS</t>
  </si>
  <si>
    <t>CEDULA DE CIUDADANIA</t>
  </si>
  <si>
    <t>HABIL</t>
  </si>
  <si>
    <t>UNIVERSIDAD DEL CAUCA
VICERRECTORIA ADMINISTRATIVA
CONVOCATORIA PUBLICA No. 033 DE 2021
INFORME DE EVALUACIÓN DE OFERTAS</t>
  </si>
  <si>
    <t xml:space="preserve">VERIFICACIÓN REQUISITOS FINANCIEROS HABILITANTES - PROPONENTES </t>
  </si>
  <si>
    <t>OBJETO: INTERVENTORÍA INTEGRAL TÉCNICA, ADMINISTRATIVA, JURÍDICA Y FINANCIERA PARA EL CONTRATO DE CONSTRUCCIÓN DE AULAS DE CLASE PARA LA AMPLIACIÓN DE LA CAPACIDAD DE LAS FACULTADES DE INGENIERÍA ELECTRÓNICA Y TELECOMUNICACIONES, INGENIERÍA CIVIL Y CIENCIAS CONTABLES, ECONÓMICAS Y ADMINISTRATIVAS DE LA UNIVERSIDAD DEL CAUCA, CAMPUS TULCÁN, EN EL MUNICIPIO DE POPAYÁN, DEPARTAMENTO DEL CAUCA.</t>
  </si>
  <si>
    <t>ESTADOS FINANCIEROS 2020</t>
  </si>
  <si>
    <t>2.2</t>
  </si>
  <si>
    <t>PROPONENTE</t>
  </si>
  <si>
    <t>1</t>
  </si>
  <si>
    <t>G3 INGENIEROS S.A.S. NIT 900.006.369-4</t>
  </si>
  <si>
    <t>REQUISITOS DE CAPACIDAD FINANCIERA</t>
  </si>
  <si>
    <t>ÍNDICE DE LIQUIDEZ mayor o igual a 1,2</t>
  </si>
  <si>
    <t>ÍNDICE DE ENDEUDAMIENTO menor o igual a 0,60 %</t>
  </si>
  <si>
    <t>CAPITAL DE TRABAJO mayor o igual o superior al 100% del presupuesto oficial de $547.447.884,oo</t>
  </si>
  <si>
    <t>HÁBIL</t>
  </si>
  <si>
    <t>Atentamente,</t>
  </si>
  <si>
    <t>ORIGINAL FIRMADO</t>
  </si>
  <si>
    <t>JOSE REYMIR OJEDA OJEDA</t>
  </si>
  <si>
    <t>Profesional Especializado</t>
  </si>
  <si>
    <t>División Gestión Financiera</t>
  </si>
  <si>
    <t xml:space="preserve">COMITÉ TÉCNICO ASESOR </t>
  </si>
  <si>
    <t>CONVOCATORIA PÚBLICA N° 033 DE 2021</t>
  </si>
  <si>
    <t>VERIFICACIÓN REQUISITOS TECNICOS HABILITANTES</t>
  </si>
  <si>
    <t>VALOR/ OBSERVACION</t>
  </si>
  <si>
    <t>2.3.</t>
  </si>
  <si>
    <t>DOCUMENTOS TÉCNICOS (Sobre No. 1)</t>
  </si>
  <si>
    <t>2.3.2</t>
  </si>
  <si>
    <t>EXPERIENCIA ESPECÍFICA DEL PROPONENTE</t>
  </si>
  <si>
    <r>
      <t xml:space="preserve">Con el fin de verificar la experiencia específica para la contratación del objeto de la presente convocatoria pública, el proponente debe certificar la ejecución de máximo TRES (3) contratos de interventoría de obra civil de, construcción de edificaciones públicas especializadas de más de dos pisos. La sumatoria del valor actualizado de los contratos aportados debe ser por una cuantía igual o superior al presupuesto oficial de la presente convocatoria.
Los criterios para evaluar la experiencia específica, serán validados con relación al VALOR TOTAL EJECUTADO (VTE). Si el proponente incumple cualquiera de los criterios anteriores será NO HÁBIL.
EXCLUSIONES
Para el presente proceso de selección se excluyen los contratos de interventoría de obras cuya ejecución se haya limitado única y exclusivamente a:
+ Construcción de, escenarios deportivos o bodegas.
+ Mantenimiento y/o mejoramiento y/o remodelación y/o adecuación y/o reparaciones locativas y/o ampliación y/o rehabilitación y/o reforzamiento.
La experiencia específica se acreditará mediante la presentación de las correspondientes actas de liquidación y/o actas de recibo final y/o certificaciones suscritas por el representante legal o quien tenga por decreto o documento similar la asignación de sus funciones en la entidad y en las que sea posible verificar las actividades ejecutadas en el cumplimiento de los objetos de los respectivos contratos.
Los documentos presentados para acreditar la experiencia deberán contener como mínimo el número del contrato, entidad contratante, objeto del contrato, fecha de inicio, fecha de finalización, el valor total ejecutado, las actividades ejecutadas y su precio, y el porcentaje de participación cuando se haya ejecutado en forma asociativa. De no contener la información podrá ser complementado con otro documento firmado por el contratante. Si existiese en los documentos que acrediten la experiencia, nota o salvedades que indiquen directamente inconformidades o insatisfacción con el recibo del objeto del contrato, la entidad no considerará válida esa experiencia. 
Los contratos deberán haber sido suscritos por el oferente ya sea individualmente o en consorcio o unión temporal con entidades públicas o privadas, éstas últimas necesariamente deberán ser personas jurídicas.
Los contratos que aporte el oferente para demostrar su experiencia específica, deberán haberse ejecutado y liquidado antes del cierre de la presente convocatoria
En ofertas presentadas por consorcios o uniones temporales, cada uno de los integrantes debe acreditar como mínimo el 30% de la experiencia específica en máximo TRES (3) contratos relacionada con el criterio del valor total ejecutado (VTE); pudiendo incluir los contratos que se aportan para acreditar la experiencia específica del proponente plural, aunque no necesariamente debe ser coincidente la experiencia específica que aporta el proponente plural con la mínima exigida a cada miembro de la figura asociativa, sin embargo, se mantienen idénticos los requisitos del proponente plural para que pueda ser considerada experiencia específica habilitante del integrante.
La Universidad de Cauca tendrá en cuenta la experiencia que presenten los proponentes en calidad de Consorcio y Unión Temporal, proporcional a su participación en dichas alianzas comerciales.
En el caso de estructura plural, el integrante que aporte la mayor experiencia específica relacionada con el criterio del valor total ejecutado (VTE), deberá tener una participación mínima en la estructura plural del 40%.
El oferente deberá diligenciar el Anexo G: EXPERIENCIA ESPECIFICA DEL PROPONENTE que se publicará en el presente proceso, este documento deberá presentarse en medio físico debidamente firmado y en medio magnético en formato Excel (versión 97 o superior).
En caso que el proponente relacione o anexe un número superior a TRES (3) contratos, para efectos de evaluación de la experiencia específica, únicamente se tendrán en cuenta los TRES (3) primeros contratos relacionados en el formulario de experiencia específica (Anexo G) en ordencon secutivo. Los proponentes deberán diligenciar toda la información requerida en el formulario de experiencia específica.
Cada contrato que el proponente aporte como experiencia específica debe estar registrado en el RUP y debe encontrarse inscrito el código UNSPSC exigidos en el numeral 2.1 literal (d) del presente pliego de condiciones. El RUP deberá estar vigente y en firme, de lo contrario el proponente quedará INHABILITADO.
</t>
    </r>
    <r>
      <rPr>
        <b/>
        <sz val="12"/>
        <rFont val="Arial Narrow"/>
        <family val="2"/>
      </rPr>
      <t>UNSPSC:</t>
    </r>
    <r>
      <rPr>
        <sz val="12"/>
        <rFont val="Arial Narrow"/>
        <family val="2"/>
      </rPr>
      <t xml:space="preserve"> 811015</t>
    </r>
  </si>
  <si>
    <t>NO</t>
  </si>
  <si>
    <r>
      <t>CONTRATO No. 1 
CODIGOS UNSPSC: 811015
APORTA CERTIFICACION EXPEDIDA POR ENTIDAD PUBLICA</t>
    </r>
    <r>
      <rPr>
        <b/>
        <sz val="8"/>
        <color rgb="FFFF0000"/>
        <rFont val="Arial Narrow"/>
        <family val="2"/>
      </rPr>
      <t xml:space="preserve">
No se puede validar si el contrato esta liquidado</t>
    </r>
  </si>
  <si>
    <r>
      <t xml:space="preserve">CONTRATO No. 2 
CODIGOS UNSPSC: 811015
APORTA CERTIFICACION EXPEDIDA POR ENTIDAD PUBLICA
</t>
    </r>
    <r>
      <rPr>
        <b/>
        <sz val="8"/>
        <color rgb="FFFF0000"/>
        <rFont val="Arial Narrow"/>
        <family val="2"/>
      </rPr>
      <t>No se puede validar si el contrato esta liquidado</t>
    </r>
  </si>
  <si>
    <t>VALOR TOTAL EJECUTADO 
PO = $547.447.884</t>
  </si>
  <si>
    <t>En el caso de estructura plural, el integrante que aporte el 30% de la experiencia específica o más relacionada con el criterio del VTE, deberá tener una participación mínima en la estructura plural del 30%.</t>
  </si>
  <si>
    <t>N/A</t>
  </si>
  <si>
    <t>PERSONAL MÍNIMO REQUERIDO</t>
  </si>
  <si>
    <r>
      <t xml:space="preserve">2.3.2.1 Director de interventoría: </t>
    </r>
    <r>
      <rPr>
        <sz val="10"/>
        <rFont val="Arial Narrow"/>
        <family val="2"/>
      </rPr>
      <t xml:space="preserve">
Un (1) ingeniero civil o arquitecto, con al menos diez (10) años de experiencia general, contados a partir de la expedición de la matricula profesional, con 50% de disponibilidad de tiempo en obra y con una experiencia específica certificada en al menos tres (03) contratos de interventoría de obra civil o de obra civil como: director de interventoría o de obra en; construcción y/o ampliación y/o rehabilitación y/o reforzamiento de edificaciones públicas especializadas; o como contratista de interventoría o de obra en, construcción y/o ampliación y/o rehabilitación y/o reforzamiento de edificaciones públicas especializadas. El director de interventoría será el articulador entre la Universidad del Cauca, la interventoría y la supervisión del contrato, en el sentido en el que generará los lazos de comunicación necesarios, garantizando actitud proactiva en aras de obtener soluciones oportunas y concertadas, respetando las competencias de las partes y sugiriendo siempre soluciones soportadas en documentos técnicos y acorde a la ley.
El Director de interventoría ofrecido puede ser el mismo oferente cuando se trate de persona natural o persona natural integrante de un consorcio o unión temporal que cumpla con las condiciones y requisitos del presente pliego de condiciones.</t>
    </r>
  </si>
  <si>
    <t>ING. CIVIL
FECHA EXP. M.P. 2001
1. CERTIFICACIÓN CONTRATISTA DE OBRA (ENTIDAD PRIVADA) Y ACTA DE LIQUIDACIÓN. ADEMÁS SE ADJUNTA LICENCIA DE CONSTRUCCIÓN. FOLIOS 88-92
2. ACTA DE RECIBO FINAL (ENTIDAD PÚBLICA), CONTRATISTA DE OBRA PÚBLICA.  FOLIO 93
3. ACTA DE LIQUIDACIÓN COMO CONTRATISTA DE OBRA (ENTIDAD PUBLICA). FOLIOS 94 - 95
APORTA CARTA DE INTENCION DEL EQUIPO DE TRABAJO
CON DEDICACIÓN DEL 50%</t>
  </si>
  <si>
    <t>Un (1) ingeniero civil y un (1) arquitecto con al menos diez (10) años de experiencia general, contados a partir de la expedición de la matricula profesional con 100% de disponibilidad de tiempo en obra, y experiencia específica certificada, de cada uno de ellos, en al menos tres (03) contratos de interventoría de obra civil o de obra civil como: director o residente para la construcción y/o ampliación y/o rehabilitación y/o reforzamiento de edificaciones públicas especializadas; o como contratista de interventoría de obra civil o de obra civil en construcción y/o ampliación y/o rehabilitación y/o reforzamiento de edificaciones públicas especializadas.
Adicionalmente, el proponente que resulte adjudicatario del proceso, deberá presentar certificado de entrenamiento o reentrenamiento de trabajo seguro en alturas nivel avanzado vigente del Residente de Interventoría de Obra.</t>
  </si>
  <si>
    <r>
      <t>ARQUITECTO
FECHA EXP. M.P. 2000
1. CERTIFICACIÓN (ENTIDAD PRIVADA) COMO RESIDENTE INTERVENTORÍA, CONTRATO PRESTACIÓN DE SERVICIOS Y CERTIFICACIÓN (ENTIDAD PÚBLICA) DEL CONTRATO DE INTERVENTORÍA (</t>
    </r>
    <r>
      <rPr>
        <b/>
        <sz val="12"/>
        <color rgb="FFFF0000"/>
        <rFont val="Arial Narrow"/>
        <family val="2"/>
      </rPr>
      <t>NO APORTA ACTA DE RECIBO O LIQUIDACIÓN DEL CONTRATO DE INTERVENTORÍA</t>
    </r>
    <r>
      <rPr>
        <b/>
        <sz val="12"/>
        <rFont val="Arial Narrow"/>
        <family val="2"/>
      </rPr>
      <t>)
2. CERTIFICACIÓN (ENTIDAD PÚBLICA) RESIDENTE DE INTERVENTORÍA Y CERTIFICACIÓN (ENTIDAD PÚBLICA) DEL CONTRATO DE INTERVENTORÍA (</t>
    </r>
    <r>
      <rPr>
        <b/>
        <sz val="12"/>
        <color rgb="FFFF0000"/>
        <rFont val="Arial Narrow"/>
        <family val="2"/>
      </rPr>
      <t>NO APORTA ACTA DE RECIBO O LIQUIDACIÓN DEL CONTRATO DE INTERVENTORÍA</t>
    </r>
    <r>
      <rPr>
        <b/>
        <sz val="12"/>
        <rFont val="Arial Narrow"/>
        <family val="2"/>
      </rPr>
      <t>)
3. CERTIFICACIÓN (ENTIDAD PÚBLICA) CONTRATO DE INTERVENTORÍA INCLUIDA DESCRIPCIÓN DE LA RESIDENTE DE INTERVENTORÍA (</t>
    </r>
    <r>
      <rPr>
        <b/>
        <sz val="12"/>
        <color rgb="FFFF0000"/>
        <rFont val="Arial Narrow"/>
        <family val="2"/>
      </rPr>
      <t>NO APORTA ACTA DE RECIBO O LIQUIDACIÓN DEL CONTRATO DE INTERVENTORÍA</t>
    </r>
    <r>
      <rPr>
        <b/>
        <sz val="12"/>
        <rFont val="Arial Narrow"/>
        <family val="2"/>
      </rPr>
      <t>)
CARTA DE INTENCION DEL EQUIPO DE TRABAJO
DISPONIBILIDAD 100%
PRESENTA CERTIFICADO DE ALTURAS VIGENTE 23 NOV 2021
ING. CIVIL
FECHA EXP. M.P. 2009
1. CERTIFICACIÓN (ENTIDAD PRIVADA) COMO RESIDENTE INTERVENTORÍA, CONTRATO PRESTACIÓN DE SERVICIOS Y CERTIFICACIÓN (ENTIDAD PÚBLICA) DEL CONTRATO DE INTERVENTORÍA (</t>
    </r>
    <r>
      <rPr>
        <b/>
        <sz val="12"/>
        <color rgb="FFFF0000"/>
        <rFont val="Arial Narrow"/>
        <family val="2"/>
      </rPr>
      <t>NO APORTA ACTA DE RECIBO O LIQUIDACIÓN DEL CONTRATO DE INTERVENTORÍA</t>
    </r>
    <r>
      <rPr>
        <b/>
        <sz val="12"/>
        <rFont val="Arial Narrow"/>
        <family val="2"/>
      </rPr>
      <t>)
2. CERTIFICACIÓN (ENTIDAD PRIVADA) COMO RESIDENTE INTERVENTORÍA, CONTRATO PRESTACIÓN DE SERVICIOS Y CERTIFICACIÓN (ENTIDAD PÚBLICA) DEL CONTRATO DE INTERVENTORÍA (</t>
    </r>
    <r>
      <rPr>
        <b/>
        <sz val="12"/>
        <color rgb="FFFF0000"/>
        <rFont val="Arial Narrow"/>
        <family val="2"/>
      </rPr>
      <t>NO APORTA ACTA DE RECIBO O LIQUIDACIÓN DEL CONTRATO DE INTERVENTORÍA</t>
    </r>
    <r>
      <rPr>
        <b/>
        <sz val="12"/>
        <rFont val="Arial Narrow"/>
        <family val="2"/>
      </rPr>
      <t>).
3. CERTIFICACIÓN (ENTIDAD PRIVADA) COMO RESIDENTE OBRA, CONTRATO PRESTACIÓN DE SERVICIOS Y ACTA DE LIQUIDACIÓN (ENTIDAD PRIVADA) DEL CONTRATO DE OBRA
CARTA DE INTENCION DEL EQUIPO DE TRABAJO
DISPONIBILIDAD 100%
PRESENTA CERTIFICADO DE ALTURAS VIGENTE 23 NOV 2021</t>
    </r>
  </si>
  <si>
    <t>Un (1) maestro de obra, tecnólogo en construcción o técnico en construcción con al menos diez (10) años de experiencia general, contados a partir de la expedición de la matricula profesional, con 100% de disponibilidad de tiempo en obra, y experiencia específica certificada en al menos tres (03) contratos de interventoría de obra civil o de obra civil como maestro de obra en, construcción y/o ampliación y/o rehabilitación y/o reforzamiento de edificaciones públicas especializadas.
Adicionalmente, el proponente que resulte adjudicatario del proceso, deberá presentar certificado de entrenamiento o reentrenamiento de trabajo seguro en alturas nivel avanzado vigente del Inspector de interventoría.</t>
  </si>
  <si>
    <r>
      <t>TECNOLOGO EN CONSTRUCCIÓN
FECHA EXP. M.P. 2000
1. CERTIFICACIÓN DE CONTRATO DE INTERVENTORÍA (ENTIDAD PÚBLICA) COMO INSPECTOR DE INTERVENTORÍA (</t>
    </r>
    <r>
      <rPr>
        <b/>
        <sz val="12"/>
        <color rgb="FFFF0000"/>
        <rFont val="Arial Narrow"/>
        <family val="2"/>
      </rPr>
      <t>NO APORTA ACTA DE RECIBO O LIQUIDACIÓN DEL CONTRATO DE INTERVENTORÍA</t>
    </r>
    <r>
      <rPr>
        <b/>
        <sz val="12"/>
        <rFont val="Arial Narrow"/>
        <family val="2"/>
      </rPr>
      <t>) 
2. CERTIFICACIÓN CONTRATO INTERVENTORÍA (ENTIDAD PÚBLICA), CERTIFICACIÓN COMO INSPECTOR DE INTERVENTORÍA (ENTIDAD PRIVADA) Y CONTRATO DE PRESTACIÓN DE SERVICIOS (</t>
    </r>
    <r>
      <rPr>
        <b/>
        <sz val="12"/>
        <color rgb="FFFF0000"/>
        <rFont val="Arial Narrow"/>
        <family val="2"/>
      </rPr>
      <t>NO APORTA ACTA DE RECIBO O LIQUIDACIÓN DEL CONTRATO DE INTERVENTORÍA</t>
    </r>
    <r>
      <rPr>
        <b/>
        <sz val="12"/>
        <rFont val="Arial Narrow"/>
        <family val="2"/>
      </rPr>
      <t>)
3. CERTIFICACIÓN DE CONTRATO DE OBRA (ENTIDAD PÚBLICA) COMO MAESTRO DE OBRA, ACTA DE RECIBO FINAL DE OBRA
CARTA DE INTENCION DEL EQUIPO DE TRABAJO
DISPONIBILIDAD 100%
PRESENTA CERTIFICADO DE TRABAJO EN ALTURAS</t>
    </r>
  </si>
  <si>
    <t>Un (1) profesional en un área de salud ocupacional o profesional con posgrado en un área de salud ocupacional, el cual deberá certificar al menos cinco (5) años de experiencia general, contados a partir de expedición de la resolución que le concede licencia para prestar servicios en salud ocupacional. La licencia deberá estar vigente a la fecha de cierre de la presente convocatoria. Su disponibilidad para el proyecto debe ser 100% de tiempo en obra y experiencia específica certificada en al menos tres (03) contratos de interventoría de obra civil o de obra civil, en construcción y/o ampliación y/o rehabilitación y/o reforzamiento de edificaciones públicas
especializadas, como profesional en salud ocupacional o profesional SISO o profesional SISOMA.
Adicionalmente, el proponente que resulte adjudicatario del proceso, deberá presentar certificado de entrenamiento o reentrenamiento de trabajo seguro en alturas nivel avanzado vigente del Profesional en salud ocupacional. El Personal en Seguridad y Salud en el Trabajo es el responsable del diseño e implementación del Sistema de Gestión en Seguridad y Salud en el Trabajo del contratista adjudicatario, estará sujeto a lo establecido en la Resolución 312 de 2019 del Ministerio de Trabajo.</t>
  </si>
  <si>
    <r>
      <t>PROFESIONAL EN SALUD OCUPACIONAL
RES. 13 SEP 2016
1. CERTIFICACIÓN (ENTIDAD PRIVADA) COMO RESIDENTE SISO DE INTERVENTORÍA, CONTRATO PRESTACIÓN DE SERVICIOS, CERTIFICADO DE INTERVENTORÍA (ENTIDAD PÚBLICA) (</t>
    </r>
    <r>
      <rPr>
        <b/>
        <sz val="12"/>
        <color rgb="FFFF0000"/>
        <rFont val="Arial Narrow"/>
        <family val="2"/>
      </rPr>
      <t>NO APORTA ACTA DE LIQUIDACIÓN O RECIBO FINAL</t>
    </r>
    <r>
      <rPr>
        <b/>
        <sz val="12"/>
        <rFont val="Arial Narrow"/>
        <family val="2"/>
      </rPr>
      <t>)
2. CERTIFICACIÓN (ENTIDAD PRIVADA) COMO PROFESIONAL EN SEG INDUSTRIAL Y SALUD OCUPACIONAL, APORTA CERTIFICACIÓN CONTRATO INTERVENTORÍA (ENTIDAD PÚBLICA), CONTRATO DE PRESTACIÓN DE SERVICIOS (</t>
    </r>
    <r>
      <rPr>
        <b/>
        <sz val="12"/>
        <color rgb="FFFF0000"/>
        <rFont val="Arial Narrow"/>
        <family val="2"/>
      </rPr>
      <t>NO APORTA ACTA DE LIQUIDACIÓN O RECIBO FINAL</t>
    </r>
    <r>
      <rPr>
        <b/>
        <sz val="12"/>
        <rFont val="Arial Narrow"/>
        <family val="2"/>
      </rPr>
      <t>)
3. CERTIFIACIÓN (ENTIDAD PÚBLICA) COMO RESIDENTE SISO Y ANEXO DE RECIBO FINAL (ENTIDAD PÚBLICA)
CARTA DE COMPROMISO
DISPONIBILIDAD 100%
CERTIFICADO DE TRABAJO EN ALTURAS (17 Ago 2021)</t>
    </r>
  </si>
  <si>
    <t>2.3.5</t>
  </si>
  <si>
    <t>CARTA DE COMPROMISO PROTOCOLO DE BIOSEGURIDAD (Anexo H)</t>
  </si>
  <si>
    <t>El proponente debe anexar la Carta de Compromiso suscrita (Anexo H), en la cual se comprometa a dar cumplimiento a la implementación del Protocolo de Bioseguridad de conformidad con lo establecido en la Resolución No. 777 del 02 de junio de 2021, el decreto 1026 del 31 de agosto de 2021 y la normatividad que se encuentre vigente.</t>
  </si>
  <si>
    <t>SI APORTA (FOLIO 161)</t>
  </si>
  <si>
    <t>3.2.1</t>
  </si>
  <si>
    <t xml:space="preserve">VALOR DE LA PROPUESTA </t>
  </si>
  <si>
    <t>Corrección Aritmetica</t>
  </si>
  <si>
    <t>SUBSANAR</t>
  </si>
  <si>
    <t>VR. PROPUESTA CORREGIDA</t>
  </si>
  <si>
    <t>PUNTAJE VR. PROPUESTA</t>
  </si>
  <si>
    <t>PUNTAJE PERSONAL ADICIONAL</t>
  </si>
  <si>
    <t>TOTAL</t>
  </si>
  <si>
    <t>ORDEN DE ELEGIBILIDAD</t>
  </si>
  <si>
    <t>PO</t>
  </si>
  <si>
    <t>MAX</t>
  </si>
  <si>
    <t>FORMULA</t>
  </si>
  <si>
    <t>MEDIA</t>
  </si>
  <si>
    <t>Of.validas</t>
  </si>
  <si>
    <t># PO</t>
  </si>
  <si>
    <t>TRM</t>
  </si>
  <si>
    <t>Decimales</t>
  </si>
  <si>
    <t>JOSE LUIS GARZON</t>
  </si>
  <si>
    <t>Contratista - Profesional Especializado</t>
  </si>
  <si>
    <t>MANUEL ALBERTO HENAO</t>
  </si>
  <si>
    <t>Contratista - Profesional</t>
  </si>
  <si>
    <t>Presidenta Junta de Licitaciones y Contratos</t>
  </si>
  <si>
    <t>Vicerrectora Administrativa</t>
  </si>
  <si>
    <t>OFICIAL</t>
  </si>
  <si>
    <t>VALOR TOTAL EJECUTADO (VTE)</t>
  </si>
  <si>
    <t>VTE</t>
  </si>
  <si>
    <t>30% VALOR TOTAL EJECUTADO (VTE)</t>
  </si>
  <si>
    <t>VTE1</t>
  </si>
  <si>
    <t>% PARTICIPACION (30%)</t>
  </si>
  <si>
    <t>EXPERIENCIA ESPECIFICA MINIMA
15% VALOR PRESUPUESTO OFICIAL</t>
  </si>
  <si>
    <t>VTE2</t>
  </si>
  <si>
    <t>EXPERIENCIA ESPECIFICA</t>
  </si>
  <si>
    <t>CONTRATO 1</t>
  </si>
  <si>
    <t>VALOR</t>
  </si>
  <si>
    <t>RUP</t>
  </si>
  <si>
    <t>OK</t>
  </si>
  <si>
    <t>AÑO DE TERMINACION</t>
  </si>
  <si>
    <t>UNSPSC
811015</t>
  </si>
  <si>
    <t>% PARTICIPACION</t>
  </si>
  <si>
    <t>VALOR TOTAL EJECUTADO</t>
  </si>
  <si>
    <t>CONTRATO 2</t>
  </si>
  <si>
    <t>CONTRATO 3</t>
  </si>
  <si>
    <t xml:space="preserve">UNSPSC
</t>
  </si>
  <si>
    <t>CONTRATO 4</t>
  </si>
  <si>
    <t>UNSPSC</t>
  </si>
  <si>
    <t>CONTRATO 5</t>
  </si>
  <si>
    <t>CONTRATO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</si>
</sst>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43" formatCode="_-* #,##0.00_-;\-* #,##0.00_-;_-* &quot;-&quot;??_-;_-@_-"/>
    <numFmt numFmtId="164" formatCode="&quot;$&quot;\ #,##0_);[Red]\(&quot;$&quot;\ #,##0\)"/>
    <numFmt numFmtId="165" formatCode="&quot;$&quot;#,##0;[Red]\-&quot;$&quot;#,##0"/>
    <numFmt numFmtId="166" formatCode="_ * #,##0.00_ ;_ * \-#,##0.00_ ;_ * &quot;-&quot;??_ ;_ @_ "/>
    <numFmt numFmtId="167" formatCode="&quot;$&quot;\ #,##0"/>
    <numFmt numFmtId="168" formatCode="&quot;$&quot;\ #,##0.00"/>
    <numFmt numFmtId="169" formatCode="0.000"/>
    <numFmt numFmtId="171" formatCode="_-* #,##0\ _€_-;\-* #,##0\ _€_-;_-* &quot;-&quot;??\ _€_-;_-@_-"/>
    <numFmt numFmtId="172" formatCode="_-* #,##0_-;\-* #,##0_-;_-* &quot;-&quot;??_-;_-@_-"/>
    <numFmt numFmtId="173" formatCode="_ * #,##0_ ;_ * \-#,##0_ ;_ * &quot;-&quot;??_ ;_ @_ "/>
  </numFmts>
  <fonts count="54" x14ac:knownFonts="1">
    <font>
      <sz val="11"/>
      <color theme="1"/>
      <name val="Calibri"/>
      <family val="2"/>
      <scheme val="minor"/>
    </font>
    <font>
      <sz val="10"/>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sz val="10"/>
      <color theme="1"/>
      <name val="Arial"/>
      <family val="2"/>
    </font>
    <font>
      <b/>
      <sz val="16"/>
      <color theme="1"/>
      <name val="Calibri"/>
      <family val="2"/>
      <scheme val="minor"/>
    </font>
    <font>
      <b/>
      <sz val="10"/>
      <color theme="1"/>
      <name val="Arial"/>
      <family val="2"/>
    </font>
    <font>
      <i/>
      <sz val="14"/>
      <color theme="1"/>
      <name val="Arial"/>
      <family val="2"/>
    </font>
    <font>
      <b/>
      <sz val="12"/>
      <color theme="1"/>
      <name val="Calibri"/>
      <family val="2"/>
      <scheme val="minor"/>
    </font>
    <font>
      <b/>
      <sz val="14"/>
      <name val="Arial"/>
      <family val="2"/>
    </font>
    <font>
      <b/>
      <sz val="22"/>
      <name val="Arial"/>
      <family val="2"/>
    </font>
    <font>
      <sz val="10"/>
      <name val="Arial Narrow"/>
      <family val="2"/>
    </font>
    <font>
      <b/>
      <sz val="24"/>
      <name val="Arial Narrow"/>
      <family val="2"/>
    </font>
    <font>
      <b/>
      <sz val="24"/>
      <color rgb="FF002060"/>
      <name val="Arial Narrow"/>
      <family val="2"/>
    </font>
    <font>
      <sz val="24"/>
      <name val="Arial Narrow"/>
      <family val="2"/>
    </font>
    <font>
      <sz val="24"/>
      <color theme="1"/>
      <name val="Calibri"/>
      <family val="2"/>
      <scheme val="minor"/>
    </font>
    <font>
      <b/>
      <sz val="12"/>
      <name val="Arial Narrow"/>
      <family val="2"/>
    </font>
    <font>
      <b/>
      <i/>
      <sz val="14"/>
      <name val="Arial"/>
      <family val="2"/>
    </font>
    <font>
      <b/>
      <sz val="12"/>
      <name val="Arial"/>
      <family val="2"/>
    </font>
    <font>
      <sz val="12"/>
      <name val="Arial Narrow"/>
      <family val="2"/>
    </font>
    <font>
      <b/>
      <sz val="22"/>
      <color theme="1"/>
      <name val="Arial"/>
      <family val="2"/>
    </font>
    <font>
      <b/>
      <sz val="22"/>
      <name val="Arial Narrow"/>
      <family val="2"/>
    </font>
    <font>
      <sz val="22"/>
      <name val="Arial Narrow"/>
      <family val="2"/>
    </font>
    <font>
      <sz val="11"/>
      <color theme="1"/>
      <name val="Calibri"/>
      <family val="2"/>
      <scheme val="minor"/>
    </font>
    <font>
      <b/>
      <sz val="12"/>
      <color theme="1"/>
      <name val="Arial"/>
      <family val="2"/>
    </font>
    <font>
      <sz val="14"/>
      <name val="Arial"/>
      <family val="2"/>
    </font>
    <font>
      <sz val="11"/>
      <name val="Arial Narrow"/>
      <family val="2"/>
    </font>
    <font>
      <b/>
      <sz val="10"/>
      <name val="Arial Narrow"/>
      <family val="2"/>
    </font>
    <font>
      <b/>
      <sz val="14"/>
      <color theme="1"/>
      <name val="Calibri"/>
      <family val="2"/>
      <scheme val="minor"/>
    </font>
    <font>
      <b/>
      <sz val="14"/>
      <color rgb="FF002060"/>
      <name val="Arial Narrow"/>
      <family val="2"/>
    </font>
    <font>
      <sz val="14"/>
      <name val="Arial Narrow"/>
      <family val="2"/>
    </font>
    <font>
      <b/>
      <sz val="16"/>
      <name val="Arial Narrow"/>
      <family val="2"/>
    </font>
    <font>
      <i/>
      <sz val="14"/>
      <name val="Arial Narrow"/>
      <family val="2"/>
    </font>
    <font>
      <b/>
      <sz val="11"/>
      <name val="Arial Narrow"/>
      <family val="2"/>
    </font>
    <font>
      <sz val="11"/>
      <color rgb="FFFF0000"/>
      <name val="Calibri"/>
      <family val="2"/>
      <scheme val="minor"/>
    </font>
    <font>
      <b/>
      <sz val="11"/>
      <color theme="1"/>
      <name val="Arial"/>
      <family val="2"/>
    </font>
    <font>
      <b/>
      <sz val="8"/>
      <name val="Arial Narrow"/>
      <family val="2"/>
    </font>
    <font>
      <b/>
      <sz val="8"/>
      <color rgb="FFFF0000"/>
      <name val="Arial Narrow"/>
      <family val="2"/>
    </font>
    <font>
      <b/>
      <sz val="10"/>
      <color rgb="FFFF0000"/>
      <name val="Arial Narrow"/>
      <family val="2"/>
    </font>
    <font>
      <b/>
      <sz val="12"/>
      <color rgb="FFFF0000"/>
      <name val="Arial Narrow"/>
      <family val="2"/>
    </font>
    <font>
      <b/>
      <sz val="10"/>
      <color theme="1"/>
      <name val="Arial Narrow"/>
      <family val="2"/>
    </font>
    <font>
      <b/>
      <sz val="11"/>
      <color theme="1"/>
      <name val="Arial Narrow"/>
      <family val="2"/>
    </font>
    <font>
      <b/>
      <sz val="14"/>
      <name val="Arial Narrow"/>
      <family val="2"/>
    </font>
    <font>
      <b/>
      <sz val="14"/>
      <color rgb="FF0070C0"/>
      <name val="Arial Narrow"/>
      <family val="2"/>
    </font>
    <font>
      <b/>
      <sz val="14"/>
      <color rgb="FFFF0000"/>
      <name val="Arial Narrow"/>
      <family val="2"/>
    </font>
    <font>
      <b/>
      <sz val="10"/>
      <name val="Arial"/>
      <family val="2"/>
    </font>
    <font>
      <sz val="10"/>
      <color rgb="FFFF0000"/>
      <name val="Calibri"/>
      <family val="2"/>
      <scheme val="minor"/>
    </font>
    <font>
      <sz val="11"/>
      <name val="Calibri"/>
      <family val="2"/>
      <scheme val="minor"/>
    </font>
    <font>
      <sz val="12"/>
      <color theme="1"/>
      <name val="Arial Narrow"/>
    </font>
    <font>
      <sz val="11"/>
      <color theme="1"/>
      <name val="Calibri"/>
    </font>
    <font>
      <sz val="10"/>
      <color theme="1"/>
      <name val="Arial"/>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D8D8D8"/>
        <bgColor rgb="FFD8D8D8"/>
      </patternFill>
    </fill>
    <fill>
      <patternFill patternType="solid">
        <fgColor theme="0"/>
        <bgColor theme="0"/>
      </patternFill>
    </fill>
    <fill>
      <patternFill patternType="solid">
        <fgColor theme="3" tint="0.7999816888943144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style="thin">
        <color indexed="64"/>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auto="1"/>
      </right>
      <top/>
      <bottom/>
      <diagonal/>
    </border>
    <border>
      <left/>
      <right/>
      <top style="thin">
        <color auto="1"/>
      </top>
      <bottom/>
      <diagonal/>
    </border>
  </borders>
  <cellStyleXfs count="8">
    <xf numFmtId="0" fontId="0" fillId="0" borderId="0"/>
    <xf numFmtId="0" fontId="1" fillId="0" borderId="0"/>
    <xf numFmtId="41" fontId="26" fillId="0" borderId="0" applyFont="0" applyFill="0" applyBorder="0" applyAlignment="0" applyProtection="0"/>
    <xf numFmtId="164" fontId="26" fillId="0" borderId="0"/>
    <xf numFmtId="43" fontId="26" fillId="0" borderId="0" applyFont="0" applyFill="0" applyBorder="0" applyAlignment="0" applyProtection="0"/>
    <xf numFmtId="9" fontId="26"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cellStyleXfs>
  <cellXfs count="299">
    <xf numFmtId="0" fontId="0" fillId="0" borderId="0" xfId="0"/>
    <xf numFmtId="0" fontId="2" fillId="0" borderId="0" xfId="1" applyFont="1"/>
    <xf numFmtId="0" fontId="3" fillId="0" borderId="0" xfId="1" applyFont="1" applyAlignment="1">
      <alignment horizontal="center" vertical="center"/>
    </xf>
    <xf numFmtId="0" fontId="3" fillId="0" borderId="0" xfId="1" applyFont="1" applyAlignment="1"/>
    <xf numFmtId="0" fontId="3" fillId="0" borderId="0" xfId="1" applyFont="1" applyAlignment="1">
      <alignment horizontal="center" vertical="center" wrapText="1"/>
    </xf>
    <xf numFmtId="0" fontId="3" fillId="0" borderId="0" xfId="1" applyFont="1" applyAlignment="1">
      <alignment wrapText="1"/>
    </xf>
    <xf numFmtId="0" fontId="3" fillId="0" borderId="0" xfId="1" applyFont="1" applyAlignment="1">
      <alignment vertical="center"/>
    </xf>
    <xf numFmtId="0" fontId="1" fillId="0" borderId="0" xfId="1"/>
    <xf numFmtId="0" fontId="3" fillId="0" borderId="0" xfId="1" applyFont="1" applyBorder="1" applyAlignment="1">
      <alignment vertical="center" wrapText="1"/>
    </xf>
    <xf numFmtId="0" fontId="4" fillId="0" borderId="1" xfId="1" applyFont="1" applyBorder="1" applyAlignment="1">
      <alignment horizontal="center" wrapText="1"/>
    </xf>
    <xf numFmtId="0" fontId="4" fillId="0" borderId="1" xfId="1" applyFont="1" applyBorder="1" applyAlignment="1">
      <alignment horizontal="center"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3" fillId="0" borderId="0" xfId="1" applyFont="1" applyBorder="1" applyAlignment="1">
      <alignment horizontal="left" vertical="center" wrapText="1"/>
    </xf>
    <xf numFmtId="0" fontId="3" fillId="0" borderId="0"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xf numFmtId="0" fontId="2" fillId="0" borderId="0" xfId="1" applyFont="1" applyAlignment="1">
      <alignment horizontal="center" vertical="center" wrapText="1"/>
    </xf>
    <xf numFmtId="0" fontId="2" fillId="0" borderId="0" xfId="1" applyFont="1" applyAlignment="1">
      <alignment wrapText="1"/>
    </xf>
    <xf numFmtId="0" fontId="2" fillId="0" borderId="0" xfId="1" applyFont="1" applyAlignment="1">
      <alignment vertical="center"/>
    </xf>
    <xf numFmtId="0" fontId="3" fillId="0" borderId="0" xfId="1" applyFont="1"/>
    <xf numFmtId="0" fontId="7" fillId="0" borderId="0" xfId="1" applyFont="1"/>
    <xf numFmtId="0" fontId="8" fillId="0" borderId="0" xfId="1" applyFont="1" applyAlignment="1">
      <alignment wrapText="1"/>
    </xf>
    <xf numFmtId="0" fontId="9" fillId="0" borderId="0" xfId="1" applyFont="1" applyAlignment="1">
      <alignment horizontal="left"/>
    </xf>
    <xf numFmtId="0" fontId="7" fillId="0" borderId="0" xfId="1" applyFont="1" applyAlignment="1">
      <alignment vertical="center"/>
    </xf>
    <xf numFmtId="0" fontId="10" fillId="0" borderId="0" xfId="1" applyFont="1" applyAlignment="1">
      <alignment vertical="center"/>
    </xf>
    <xf numFmtId="0" fontId="7" fillId="0" borderId="0" xfId="1" applyFont="1" applyAlignment="1">
      <alignment horizontal="center" vertical="center"/>
    </xf>
    <xf numFmtId="0" fontId="7" fillId="0" borderId="0" xfId="1" applyFont="1" applyAlignment="1">
      <alignment horizontal="center" vertical="center" wrapText="1"/>
    </xf>
    <xf numFmtId="0" fontId="7" fillId="0" borderId="0" xfId="1" applyFont="1" applyAlignment="1">
      <alignment wrapText="1"/>
    </xf>
    <xf numFmtId="0" fontId="9" fillId="0" borderId="0" xfId="1" applyFont="1" applyAlignment="1">
      <alignment vertical="center"/>
    </xf>
    <xf numFmtId="0" fontId="1" fillId="0" borderId="0" xfId="1" applyAlignment="1">
      <alignment wrapText="1"/>
    </xf>
    <xf numFmtId="0" fontId="9" fillId="0" borderId="0" xfId="1" applyFont="1" applyAlignment="1"/>
    <xf numFmtId="0" fontId="7" fillId="0" borderId="0" xfId="1" applyFont="1" applyAlignment="1"/>
    <xf numFmtId="0" fontId="1" fillId="0" borderId="0" xfId="1" applyAlignment="1">
      <alignment horizontal="center" vertical="center"/>
    </xf>
    <xf numFmtId="0" fontId="1" fillId="0" borderId="0" xfId="1" applyAlignment="1"/>
    <xf numFmtId="0" fontId="1" fillId="0" borderId="0" xfId="1" applyAlignment="1">
      <alignment horizontal="center" vertical="center" wrapText="1"/>
    </xf>
    <xf numFmtId="0" fontId="1" fillId="0" borderId="0" xfId="1" applyAlignment="1">
      <alignment vertical="center"/>
    </xf>
    <xf numFmtId="0" fontId="12" fillId="0" borderId="0" xfId="1" applyFont="1" applyAlignment="1">
      <alignment vertical="center"/>
    </xf>
    <xf numFmtId="0" fontId="14" fillId="0" borderId="0" xfId="1" applyFont="1" applyAlignment="1">
      <alignment vertical="center"/>
    </xf>
    <xf numFmtId="0" fontId="12" fillId="0" borderId="1" xfId="1" applyFont="1" applyBorder="1" applyAlignment="1">
      <alignment vertical="center"/>
    </xf>
    <xf numFmtId="0" fontId="14" fillId="0" borderId="0" xfId="1" applyFont="1"/>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15" fillId="0" borderId="1" xfId="1" applyFont="1" applyBorder="1" applyAlignment="1">
      <alignment horizontal="center" vertical="center"/>
    </xf>
    <xf numFmtId="0" fontId="17" fillId="4" borderId="1" xfId="1" applyFont="1" applyFill="1" applyBorder="1" applyAlignment="1">
      <alignment vertical="center"/>
    </xf>
    <xf numFmtId="0" fontId="15" fillId="2" borderId="1" xfId="1" applyFont="1" applyFill="1" applyBorder="1" applyAlignment="1">
      <alignment horizontal="center" vertical="center"/>
    </xf>
    <xf numFmtId="0" fontId="15" fillId="2" borderId="1" xfId="1" applyFont="1" applyFill="1" applyBorder="1" applyAlignment="1">
      <alignment horizontal="center" vertical="center" wrapText="1"/>
    </xf>
    <xf numFmtId="0" fontId="17" fillId="4" borderId="1" xfId="1" applyFont="1" applyFill="1" applyBorder="1" applyAlignment="1">
      <alignment vertical="center" wrapText="1"/>
    </xf>
    <xf numFmtId="0" fontId="19" fillId="0" borderId="0" xfId="1" applyFont="1" applyAlignment="1">
      <alignment horizontal="left" vertical="center"/>
    </xf>
    <xf numFmtId="0" fontId="17" fillId="0" borderId="0" xfId="1" applyFont="1" applyAlignment="1">
      <alignment horizontal="center" vertical="center"/>
    </xf>
    <xf numFmtId="0" fontId="17" fillId="0" borderId="0" xfId="1" applyFont="1" applyAlignment="1">
      <alignment horizontal="justify" vertical="justify"/>
    </xf>
    <xf numFmtId="0" fontId="15" fillId="0" borderId="0" xfId="1" applyFont="1" applyAlignment="1">
      <alignment horizontal="justify" vertical="justify"/>
    </xf>
    <xf numFmtId="0" fontId="15" fillId="0" borderId="0" xfId="1" applyFont="1" applyAlignment="1">
      <alignment horizontal="left" vertical="top" wrapText="1"/>
    </xf>
    <xf numFmtId="0" fontId="15" fillId="0" borderId="0" xfId="1" applyFont="1" applyAlignment="1">
      <alignment horizontal="left" vertical="top"/>
    </xf>
    <xf numFmtId="0" fontId="17" fillId="0" borderId="0" xfId="1" applyFont="1"/>
    <xf numFmtId="0" fontId="17" fillId="0" borderId="0" xfId="1" applyFont="1" applyAlignment="1">
      <alignment horizontal="left" vertical="top"/>
    </xf>
    <xf numFmtId="0" fontId="20" fillId="0" borderId="0" xfId="1" applyFont="1" applyAlignment="1">
      <alignment vertical="center"/>
    </xf>
    <xf numFmtId="0" fontId="21" fillId="0" borderId="0" xfId="1" applyFont="1" applyAlignment="1">
      <alignment vertical="center"/>
    </xf>
    <xf numFmtId="0" fontId="14" fillId="0" borderId="0" xfId="1" applyFont="1" applyAlignment="1">
      <alignment horizontal="center" vertical="center"/>
    </xf>
    <xf numFmtId="0" fontId="19" fillId="0" borderId="0" xfId="1" applyFont="1" applyAlignment="1">
      <alignment horizontal="left" vertical="top"/>
    </xf>
    <xf numFmtId="0" fontId="22" fillId="0" borderId="0" xfId="1" applyFont="1"/>
    <xf numFmtId="0" fontId="14" fillId="0" borderId="0" xfId="1" applyFont="1" applyAlignment="1">
      <alignment horizontal="justify" vertical="justify"/>
    </xf>
    <xf numFmtId="0" fontId="18" fillId="0" borderId="1" xfId="0" applyFont="1" applyBorder="1" applyAlignment="1">
      <alignment wrapText="1"/>
    </xf>
    <xf numFmtId="0" fontId="24" fillId="0" borderId="0" xfId="1" applyFont="1" applyAlignment="1">
      <alignment vertical="center"/>
    </xf>
    <xf numFmtId="0" fontId="25" fillId="0" borderId="0" xfId="1" applyFont="1" applyAlignment="1">
      <alignment vertical="center"/>
    </xf>
    <xf numFmtId="164" fontId="21" fillId="0" borderId="9" xfId="3" applyFont="1" applyFill="1" applyBorder="1" applyAlignment="1">
      <alignment vertical="center"/>
    </xf>
    <xf numFmtId="164" fontId="14" fillId="0" borderId="0" xfId="3" applyFont="1" applyFill="1" applyAlignment="1">
      <alignment vertical="center"/>
    </xf>
    <xf numFmtId="164" fontId="21" fillId="0" borderId="12" xfId="3" applyFont="1" applyFill="1" applyBorder="1" applyAlignment="1">
      <alignment vertical="center"/>
    </xf>
    <xf numFmtId="164" fontId="14" fillId="0" borderId="18" xfId="3" applyFont="1" applyFill="1" applyBorder="1" applyAlignment="1">
      <alignment vertical="center"/>
    </xf>
    <xf numFmtId="164" fontId="14" fillId="0" borderId="4" xfId="3" applyFont="1" applyFill="1" applyBorder="1" applyAlignment="1">
      <alignment vertical="center"/>
    </xf>
    <xf numFmtId="164" fontId="14" fillId="0" borderId="0" xfId="3" applyFont="1" applyFill="1"/>
    <xf numFmtId="164" fontId="19" fillId="0" borderId="6" xfId="3" applyFont="1" applyFill="1" applyBorder="1" applyAlignment="1">
      <alignment horizontal="center" vertical="center"/>
    </xf>
    <xf numFmtId="164" fontId="19" fillId="0" borderId="19" xfId="3" applyFont="1" applyFill="1" applyBorder="1" applyAlignment="1">
      <alignment horizontal="center" vertical="center"/>
    </xf>
    <xf numFmtId="164" fontId="19" fillId="0" borderId="20" xfId="3" applyFont="1" applyFill="1" applyBorder="1" applyAlignment="1">
      <alignment horizontal="center" vertical="center" wrapText="1"/>
    </xf>
    <xf numFmtId="164" fontId="30" fillId="0" borderId="18" xfId="3" applyFont="1" applyFill="1" applyBorder="1" applyAlignment="1">
      <alignment horizontal="center" vertical="center"/>
    </xf>
    <xf numFmtId="49" fontId="33" fillId="0" borderId="18" xfId="3" applyNumberFormat="1" applyFont="1" applyFill="1" applyBorder="1" applyAlignment="1">
      <alignment horizontal="center" vertical="center"/>
    </xf>
    <xf numFmtId="164" fontId="22" fillId="2" borderId="6" xfId="3" applyFont="1" applyFill="1" applyBorder="1" applyAlignment="1">
      <alignment horizontal="justify" vertical="center"/>
    </xf>
    <xf numFmtId="164" fontId="33" fillId="0" borderId="25" xfId="3" applyFont="1" applyFill="1" applyBorder="1" applyAlignment="1">
      <alignment horizontal="center" vertical="center"/>
    </xf>
    <xf numFmtId="2" fontId="22" fillId="2" borderId="11" xfId="3" applyNumberFormat="1" applyFont="1" applyFill="1" applyBorder="1" applyAlignment="1">
      <alignment horizontal="center" vertical="center"/>
    </xf>
    <xf numFmtId="164" fontId="33" fillId="2" borderId="18" xfId="3" applyFont="1" applyFill="1" applyBorder="1" applyAlignment="1">
      <alignment horizontal="center" vertical="center"/>
    </xf>
    <xf numFmtId="2" fontId="22" fillId="2" borderId="26" xfId="3" applyNumberFormat="1" applyFont="1" applyFill="1" applyBorder="1" applyAlignment="1">
      <alignment horizontal="center" vertical="center"/>
    </xf>
    <xf numFmtId="41" fontId="22" fillId="2" borderId="26" xfId="2" applyFont="1" applyFill="1" applyBorder="1" applyAlignment="1">
      <alignment vertical="center"/>
    </xf>
    <xf numFmtId="164" fontId="19" fillId="0" borderId="0" xfId="3" applyFont="1" applyFill="1" applyAlignment="1">
      <alignment horizontal="center" vertical="center"/>
    </xf>
    <xf numFmtId="164" fontId="14" fillId="0" borderId="0" xfId="3" applyFont="1" applyFill="1" applyAlignment="1">
      <alignment horizontal="center" vertical="center"/>
    </xf>
    <xf numFmtId="164" fontId="19" fillId="0" borderId="0" xfId="3" applyFont="1" applyFill="1"/>
    <xf numFmtId="164" fontId="14" fillId="0" borderId="0" xfId="3" applyFont="1" applyFill="1" applyAlignment="1">
      <alignment horizontal="center" vertical="justify"/>
    </xf>
    <xf numFmtId="164" fontId="14" fillId="0" borderId="0" xfId="3" applyFont="1" applyFill="1" applyAlignment="1">
      <alignment horizontal="justify" vertical="justify"/>
    </xf>
    <xf numFmtId="164" fontId="35" fillId="0" borderId="0" xfId="3" applyFont="1" applyFill="1" applyAlignment="1">
      <alignment horizontal="justify" vertical="justify"/>
    </xf>
    <xf numFmtId="164" fontId="19" fillId="0" borderId="0" xfId="3" applyFont="1" applyFill="1" applyAlignment="1">
      <alignment horizontal="justify" vertical="justify"/>
    </xf>
    <xf numFmtId="164" fontId="19" fillId="0" borderId="0" xfId="3" applyFont="1" applyFill="1" applyAlignment="1">
      <alignment horizontal="center" vertical="justify"/>
    </xf>
    <xf numFmtId="164" fontId="19" fillId="0" borderId="0" xfId="3" applyFont="1" applyFill="1" applyBorder="1" applyAlignment="1">
      <alignment horizontal="left" vertical="top"/>
    </xf>
    <xf numFmtId="164" fontId="19" fillId="0" borderId="0" xfId="3" applyFont="1" applyFill="1" applyBorder="1" applyAlignment="1">
      <alignment horizontal="center" vertical="top"/>
    </xf>
    <xf numFmtId="164" fontId="30" fillId="0" borderId="0" xfId="3" applyFont="1" applyFill="1"/>
    <xf numFmtId="164" fontId="22" fillId="0" borderId="0" xfId="3" applyFont="1" applyFill="1"/>
    <xf numFmtId="164" fontId="22" fillId="0" borderId="0" xfId="3" applyFont="1" applyFill="1" applyAlignment="1">
      <alignment horizontal="center"/>
    </xf>
    <xf numFmtId="0" fontId="4" fillId="0" borderId="0" xfId="1" applyFont="1" applyAlignment="1">
      <alignment horizontal="left" wrapText="1"/>
    </xf>
    <xf numFmtId="0" fontId="4" fillId="0" borderId="0" xfId="1" applyFont="1" applyAlignment="1">
      <alignment horizontal="left"/>
    </xf>
    <xf numFmtId="0" fontId="4" fillId="2" borderId="1"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vertical="center" wrapText="1"/>
    </xf>
    <xf numFmtId="0" fontId="5" fillId="2" borderId="0" xfId="1" applyFont="1" applyFill="1" applyBorder="1" applyAlignment="1">
      <alignment vertical="center" wrapText="1"/>
    </xf>
    <xf numFmtId="0" fontId="3" fillId="0" borderId="0" xfId="1" applyFont="1" applyBorder="1" applyAlignment="1">
      <alignment horizontal="left" vertical="center" wrapText="1"/>
    </xf>
    <xf numFmtId="0" fontId="6" fillId="2" borderId="1" xfId="1" applyFont="1" applyFill="1" applyBorder="1" applyAlignment="1">
      <alignment vertical="center" wrapTex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applyAlignment="1">
      <alignment horizontal="center" vertical="center"/>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3" fillId="0" borderId="0" xfId="1" applyFont="1" applyAlignment="1">
      <alignment horizontal="justify" vertical="center"/>
    </xf>
    <xf numFmtId="0" fontId="3" fillId="0" borderId="0" xfId="1" applyFont="1" applyAlignment="1">
      <alignment horizontal="left" vertical="center" wrapText="1"/>
    </xf>
    <xf numFmtId="0" fontId="3" fillId="0" borderId="0" xfId="1" applyFont="1" applyAlignment="1">
      <alignment horizontal="left" vertical="center"/>
    </xf>
    <xf numFmtId="0" fontId="9" fillId="0" borderId="0" xfId="1" applyFont="1" applyAlignment="1">
      <alignment horizontal="left" vertical="center"/>
    </xf>
    <xf numFmtId="0" fontId="7" fillId="0" borderId="0" xfId="1" applyFont="1" applyAlignment="1">
      <alignment horizontal="left" vertical="center"/>
    </xf>
    <xf numFmtId="0" fontId="11" fillId="0" borderId="0" xfId="1" applyFont="1" applyAlignment="1"/>
    <xf numFmtId="0" fontId="15" fillId="0" borderId="1" xfId="1" applyFont="1" applyBorder="1" applyAlignment="1">
      <alignment horizontal="center" vertical="center"/>
    </xf>
    <xf numFmtId="0" fontId="15" fillId="5" borderId="1" xfId="1" applyFont="1" applyFill="1" applyBorder="1" applyAlignment="1">
      <alignment horizontal="center" vertical="center"/>
    </xf>
    <xf numFmtId="0" fontId="13" fillId="0" borderId="1" xfId="1" applyFont="1" applyBorder="1" applyAlignment="1">
      <alignment horizontal="center" vertical="center"/>
    </xf>
    <xf numFmtId="0" fontId="23" fillId="0" borderId="1" xfId="1" applyFont="1" applyBorder="1" applyAlignment="1">
      <alignment vertical="center" wrapText="1"/>
    </xf>
    <xf numFmtId="0" fontId="23" fillId="0" borderId="1" xfId="1" applyFont="1" applyBorder="1" applyAlignment="1">
      <alignment horizontal="center" vertical="center" wrapText="1"/>
    </xf>
    <xf numFmtId="0" fontId="23" fillId="0" borderId="6" xfId="1" applyFont="1" applyBorder="1" applyAlignment="1">
      <alignment horizontal="center" vertical="center" wrapText="1"/>
    </xf>
    <xf numFmtId="0" fontId="23" fillId="0" borderId="7" xfId="1" applyFont="1" applyBorder="1" applyAlignment="1">
      <alignment horizontal="center" vertical="center" wrapText="1"/>
    </xf>
    <xf numFmtId="0" fontId="16" fillId="3" borderId="6" xfId="1" applyFont="1" applyFill="1" applyBorder="1" applyAlignment="1">
      <alignment horizontal="center" vertical="center" wrapText="1"/>
    </xf>
    <xf numFmtId="0" fontId="16" fillId="3" borderId="8" xfId="1" applyFont="1" applyFill="1" applyBorder="1" applyAlignment="1">
      <alignment horizontal="center" vertical="center" wrapText="1"/>
    </xf>
    <xf numFmtId="164" fontId="32" fillId="3" borderId="23" xfId="3" applyFont="1" applyFill="1" applyBorder="1" applyAlignment="1">
      <alignment horizontal="center" vertical="center" wrapText="1"/>
    </xf>
    <xf numFmtId="164" fontId="32" fillId="3" borderId="0" xfId="3" applyFont="1" applyFill="1" applyBorder="1" applyAlignment="1">
      <alignment horizontal="center" vertical="center" wrapText="1"/>
    </xf>
    <xf numFmtId="164" fontId="32" fillId="3" borderId="24" xfId="3" applyFont="1" applyFill="1" applyBorder="1" applyAlignment="1">
      <alignment horizontal="center" vertical="center" wrapText="1"/>
    </xf>
    <xf numFmtId="164" fontId="34" fillId="6" borderId="27" xfId="3" applyFont="1" applyFill="1" applyBorder="1" applyAlignment="1">
      <alignment horizontal="center" vertical="center"/>
    </xf>
    <xf numFmtId="164" fontId="34" fillId="6" borderId="28" xfId="3" applyFont="1" applyFill="1" applyBorder="1" applyAlignment="1">
      <alignment horizontal="center" vertical="center"/>
    </xf>
    <xf numFmtId="164" fontId="19" fillId="5" borderId="27" xfId="3" applyFont="1" applyFill="1" applyBorder="1" applyAlignment="1">
      <alignment horizontal="center" vertical="center"/>
    </xf>
    <xf numFmtId="164" fontId="19" fillId="5" borderId="29" xfId="3" applyFont="1" applyFill="1" applyBorder="1" applyAlignment="1">
      <alignment horizontal="center" vertical="center"/>
    </xf>
    <xf numFmtId="164" fontId="30" fillId="0" borderId="0" xfId="3" applyFont="1" applyFill="1" applyAlignment="1">
      <alignment horizontal="center" vertical="justify"/>
    </xf>
    <xf numFmtId="164" fontId="36" fillId="0" borderId="0" xfId="3" applyFont="1" applyFill="1" applyAlignment="1">
      <alignment horizontal="center"/>
    </xf>
    <xf numFmtId="0" fontId="27" fillId="0" borderId="10" xfId="0" applyFont="1" applyBorder="1" applyAlignment="1">
      <alignment horizontal="center" vertical="top" wrapText="1"/>
    </xf>
    <xf numFmtId="0" fontId="27" fillId="0" borderId="11" xfId="0" applyFont="1" applyBorder="1" applyAlignment="1">
      <alignment horizontal="center" vertical="top" wrapText="1"/>
    </xf>
    <xf numFmtId="164" fontId="12" fillId="0" borderId="13" xfId="3" applyFont="1" applyFill="1" applyBorder="1" applyAlignment="1">
      <alignment horizontal="center" vertical="center"/>
    </xf>
    <xf numFmtId="164" fontId="12" fillId="0" borderId="14" xfId="3" applyFont="1" applyFill="1" applyBorder="1" applyAlignment="1">
      <alignment horizontal="center" vertical="center"/>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164" fontId="29" fillId="0" borderId="19" xfId="3" applyFont="1" applyFill="1" applyBorder="1" applyAlignment="1">
      <alignment horizontal="center" vertical="center"/>
    </xf>
    <xf numFmtId="164" fontId="29" fillId="0" borderId="20" xfId="3" applyFont="1" applyFill="1" applyBorder="1" applyAlignment="1">
      <alignment horizontal="center" vertical="center"/>
    </xf>
    <xf numFmtId="164" fontId="30" fillId="0" borderId="18" xfId="3" applyFont="1" applyFill="1" applyBorder="1" applyAlignment="1">
      <alignment horizontal="center" vertical="center"/>
    </xf>
    <xf numFmtId="164" fontId="19" fillId="0" borderId="6" xfId="3" applyFont="1" applyFill="1" applyBorder="1" applyAlignment="1">
      <alignment horizontal="center" vertical="center"/>
    </xf>
    <xf numFmtId="49" fontId="19" fillId="0" borderId="21" xfId="3" applyNumberFormat="1" applyFont="1" applyFill="1" applyBorder="1" applyAlignment="1">
      <alignment horizontal="center" vertical="center"/>
    </xf>
    <xf numFmtId="49" fontId="19" fillId="0" borderId="22" xfId="3" applyNumberFormat="1" applyFont="1" applyFill="1" applyBorder="1" applyAlignment="1">
      <alignment horizontal="center" vertical="center"/>
    </xf>
    <xf numFmtId="165" fontId="31" fillId="0" borderId="15" xfId="0" applyNumberFormat="1" applyFont="1" applyBorder="1" applyAlignment="1">
      <alignment horizontal="center" vertical="center" wrapText="1"/>
    </xf>
    <xf numFmtId="165" fontId="31" fillId="0" borderId="17" xfId="0" applyNumberFormat="1" applyFont="1" applyBorder="1" applyAlignment="1">
      <alignment horizontal="center" vertical="center" wrapText="1"/>
    </xf>
    <xf numFmtId="0" fontId="21" fillId="0" borderId="0" xfId="1" applyFont="1" applyFill="1" applyAlignment="1">
      <alignment vertical="center"/>
    </xf>
    <xf numFmtId="0" fontId="14" fillId="0" borderId="0" xfId="1" applyFont="1" applyFill="1" applyAlignment="1">
      <alignment vertical="center"/>
    </xf>
    <xf numFmtId="0" fontId="1" fillId="0" borderId="0" xfId="1" applyFont="1" applyFill="1" applyAlignment="1">
      <alignment vertical="center"/>
    </xf>
    <xf numFmtId="0" fontId="21" fillId="0" borderId="0" xfId="1" applyFont="1" applyFill="1" applyBorder="1" applyAlignment="1">
      <alignment vertical="center" wrapText="1"/>
    </xf>
    <xf numFmtId="0" fontId="21" fillId="0" borderId="0" xfId="1" applyFont="1" applyFill="1" applyBorder="1" applyAlignment="1">
      <alignment vertical="center" wrapText="1"/>
    </xf>
    <xf numFmtId="0" fontId="21" fillId="0" borderId="0" xfId="1" applyFont="1" applyFill="1" applyBorder="1" applyAlignment="1">
      <alignment vertical="center"/>
    </xf>
    <xf numFmtId="0" fontId="21" fillId="0" borderId="30" xfId="1" applyFont="1" applyFill="1" applyBorder="1" applyAlignment="1">
      <alignment vertical="center"/>
    </xf>
    <xf numFmtId="0" fontId="30" fillId="0" borderId="13" xfId="1" applyFont="1" applyFill="1" applyBorder="1" applyAlignment="1">
      <alignment horizontal="center" vertical="center"/>
    </xf>
    <xf numFmtId="0" fontId="14" fillId="7" borderId="1" xfId="1" applyFont="1" applyFill="1" applyBorder="1" applyAlignment="1">
      <alignment horizontal="center" vertical="justify"/>
    </xf>
    <xf numFmtId="0" fontId="14" fillId="0" borderId="0" xfId="1" applyFont="1" applyFill="1"/>
    <xf numFmtId="0" fontId="30" fillId="0" borderId="31" xfId="1" applyFont="1" applyFill="1" applyBorder="1" applyAlignment="1">
      <alignment horizontal="center" vertical="center"/>
    </xf>
    <xf numFmtId="0" fontId="30" fillId="0" borderId="32" xfId="1" applyFont="1" applyFill="1" applyBorder="1" applyAlignment="1">
      <alignment horizontal="center" vertical="center"/>
    </xf>
    <xf numFmtId="0" fontId="30" fillId="7" borderId="1" xfId="1" applyFont="1" applyFill="1" applyBorder="1" applyAlignment="1">
      <alignment horizontal="center" vertical="center" wrapText="1"/>
    </xf>
    <xf numFmtId="0" fontId="30" fillId="0" borderId="1" xfId="1" applyFont="1" applyFill="1" applyBorder="1" applyAlignment="1">
      <alignment horizontal="center" vertical="center"/>
    </xf>
    <xf numFmtId="0" fontId="30" fillId="0" borderId="1" xfId="1" applyFont="1" applyFill="1" applyBorder="1" applyAlignment="1">
      <alignment horizontal="center" vertical="center" wrapText="1"/>
    </xf>
    <xf numFmtId="0" fontId="36" fillId="0" borderId="13" xfId="1" applyFont="1" applyFill="1" applyBorder="1" applyAlignment="1">
      <alignment horizontal="center" vertical="center"/>
    </xf>
    <xf numFmtId="0" fontId="30" fillId="8" borderId="1" xfId="1" applyFont="1" applyFill="1" applyBorder="1" applyAlignment="1">
      <alignment horizontal="justify" vertical="center"/>
    </xf>
    <xf numFmtId="0" fontId="30" fillId="8" borderId="1" xfId="1" applyFont="1" applyFill="1" applyBorder="1" applyAlignment="1">
      <alignment horizontal="center" vertical="center" wrapText="1"/>
    </xf>
    <xf numFmtId="0" fontId="38" fillId="8" borderId="0" xfId="0" applyFont="1" applyFill="1"/>
    <xf numFmtId="0" fontId="30" fillId="9" borderId="1" xfId="1" applyFont="1" applyFill="1" applyBorder="1" applyAlignment="1">
      <alignment horizontal="center" vertical="center" wrapText="1"/>
    </xf>
    <xf numFmtId="0" fontId="36" fillId="0" borderId="13" xfId="1" applyFont="1" applyFill="1" applyBorder="1" applyAlignment="1">
      <alignment horizontal="center" vertical="center"/>
    </xf>
    <xf numFmtId="0" fontId="22" fillId="4" borderId="13" xfId="1" applyFont="1" applyFill="1" applyBorder="1" applyAlignment="1">
      <alignment horizontal="left" vertical="center" wrapText="1"/>
    </xf>
    <xf numFmtId="0" fontId="19" fillId="0" borderId="1" xfId="1" applyFont="1" applyFill="1" applyBorder="1" applyAlignment="1">
      <alignment horizontal="center" vertical="center" wrapText="1"/>
    </xf>
    <xf numFmtId="0" fontId="39" fillId="9" borderId="1" xfId="1" applyFont="1" applyFill="1" applyBorder="1" applyAlignment="1">
      <alignment horizontal="center" vertical="center" wrapText="1"/>
    </xf>
    <xf numFmtId="0" fontId="36" fillId="0" borderId="31" xfId="1" applyFont="1" applyFill="1" applyBorder="1" applyAlignment="1">
      <alignment horizontal="center" vertical="center"/>
    </xf>
    <xf numFmtId="0" fontId="22" fillId="4" borderId="31" xfId="1" applyFont="1" applyFill="1" applyBorder="1" applyAlignment="1">
      <alignment horizontal="left" vertical="center" wrapText="1"/>
    </xf>
    <xf numFmtId="0" fontId="39" fillId="10" borderId="1" xfId="1" applyFont="1" applyFill="1" applyBorder="1" applyAlignment="1">
      <alignment horizontal="center" vertical="center" wrapText="1"/>
    </xf>
    <xf numFmtId="0" fontId="22" fillId="4" borderId="1" xfId="1" applyFont="1" applyFill="1" applyBorder="1" applyAlignment="1">
      <alignment horizontal="left" vertical="center" wrapText="1"/>
    </xf>
    <xf numFmtId="167" fontId="19" fillId="0" borderId="1" xfId="6" applyNumberFormat="1" applyFont="1" applyFill="1" applyBorder="1" applyAlignment="1">
      <alignment horizontal="center" vertical="center" wrapText="1"/>
    </xf>
    <xf numFmtId="0" fontId="36" fillId="0" borderId="32" xfId="1" applyFont="1" applyFill="1" applyBorder="1" applyAlignment="1">
      <alignment horizontal="center" vertical="center"/>
    </xf>
    <xf numFmtId="0" fontId="22" fillId="4" borderId="1" xfId="0" applyFont="1" applyFill="1" applyBorder="1" applyAlignment="1">
      <alignment horizontal="justify" vertical="center" wrapText="1"/>
    </xf>
    <xf numFmtId="0" fontId="19" fillId="0" borderId="1" xfId="0" applyFont="1" applyFill="1" applyBorder="1" applyAlignment="1">
      <alignment horizontal="center" vertical="center"/>
    </xf>
    <xf numFmtId="167" fontId="19" fillId="0" borderId="1" xfId="0" applyNumberFormat="1" applyFont="1" applyFill="1" applyBorder="1" applyAlignment="1">
      <alignment horizontal="center" vertical="center"/>
    </xf>
    <xf numFmtId="0" fontId="30" fillId="8" borderId="1" xfId="1" applyFont="1" applyFill="1" applyBorder="1" applyAlignment="1">
      <alignment horizontal="left" vertical="center"/>
    </xf>
    <xf numFmtId="0" fontId="41" fillId="8" borderId="1" xfId="1" applyFont="1" applyFill="1" applyBorder="1" applyAlignment="1">
      <alignment horizontal="center" vertical="justify"/>
    </xf>
    <xf numFmtId="0" fontId="36" fillId="0" borderId="13" xfId="1" applyFont="1" applyFill="1" applyBorder="1" applyAlignment="1">
      <alignment vertical="center"/>
    </xf>
    <xf numFmtId="0" fontId="30" fillId="4" borderId="1" xfId="1" applyFont="1" applyFill="1" applyBorder="1" applyAlignment="1">
      <alignment horizontal="justify" vertical="center" wrapText="1"/>
    </xf>
    <xf numFmtId="0" fontId="19" fillId="9" borderId="1" xfId="1" applyFont="1" applyFill="1" applyBorder="1" applyAlignment="1">
      <alignment horizontal="center" vertical="center" wrapText="1"/>
    </xf>
    <xf numFmtId="0" fontId="36" fillId="0" borderId="31" xfId="1" applyFont="1" applyFill="1" applyBorder="1" applyAlignment="1">
      <alignment vertical="center"/>
    </xf>
    <xf numFmtId="0" fontId="14" fillId="4" borderId="1" xfId="1" applyFont="1" applyFill="1" applyBorder="1" applyAlignment="1">
      <alignment horizontal="justify" vertical="center" wrapText="1"/>
    </xf>
    <xf numFmtId="0" fontId="36" fillId="0" borderId="32" xfId="1" applyFont="1" applyFill="1" applyBorder="1" applyAlignment="1">
      <alignment vertical="center"/>
    </xf>
    <xf numFmtId="0" fontId="43" fillId="0" borderId="33" xfId="0" applyFont="1" applyBorder="1" applyAlignment="1">
      <alignment horizontal="center" vertical="center"/>
    </xf>
    <xf numFmtId="0" fontId="43" fillId="11" borderId="34" xfId="0" applyFont="1" applyFill="1" applyBorder="1" applyAlignment="1">
      <alignment horizontal="left" vertical="center"/>
    </xf>
    <xf numFmtId="0" fontId="44" fillId="12" borderId="35" xfId="0" applyFont="1" applyFill="1" applyBorder="1" applyAlignment="1">
      <alignment vertical="center"/>
    </xf>
    <xf numFmtId="168" fontId="19" fillId="9" borderId="1" xfId="1" applyNumberFormat="1" applyFont="1" applyFill="1" applyBorder="1" applyAlignment="1">
      <alignment horizontal="center" vertical="center" wrapText="1"/>
    </xf>
    <xf numFmtId="0" fontId="30" fillId="0" borderId="13" xfId="1" applyFont="1" applyFill="1" applyBorder="1" applyAlignment="1">
      <alignment horizontal="center" vertical="center"/>
    </xf>
    <xf numFmtId="0" fontId="14" fillId="4" borderId="1" xfId="1" applyFont="1" applyFill="1" applyBorder="1" applyAlignment="1">
      <alignment horizontal="left" vertical="center" wrapText="1"/>
    </xf>
    <xf numFmtId="168" fontId="19" fillId="0" borderId="1" xfId="1" applyNumberFormat="1" applyFont="1" applyFill="1" applyBorder="1" applyAlignment="1">
      <alignment horizontal="center" vertical="center" wrapText="1"/>
    </xf>
    <xf numFmtId="0" fontId="14" fillId="0" borderId="0" xfId="1" applyFont="1" applyBorder="1" applyAlignment="1">
      <alignment horizontal="justify" vertical="justify"/>
    </xf>
    <xf numFmtId="0" fontId="19" fillId="0" borderId="15" xfId="1" applyFont="1" applyFill="1" applyBorder="1" applyAlignment="1">
      <alignment horizontal="center" vertical="center"/>
    </xf>
    <xf numFmtId="0" fontId="19" fillId="0" borderId="16" xfId="1" applyFont="1" applyFill="1" applyBorder="1" applyAlignment="1">
      <alignment horizontal="center" vertical="center"/>
    </xf>
    <xf numFmtId="0" fontId="19" fillId="5" borderId="15" xfId="1" applyFont="1" applyFill="1" applyBorder="1" applyAlignment="1">
      <alignment horizontal="center" vertical="center"/>
    </xf>
    <xf numFmtId="0" fontId="19" fillId="5" borderId="17" xfId="1" applyFont="1" applyFill="1" applyBorder="1" applyAlignment="1">
      <alignment horizontal="center" vertical="center"/>
    </xf>
    <xf numFmtId="0" fontId="19" fillId="0" borderId="0" xfId="1" applyFont="1" applyFill="1" applyAlignment="1">
      <alignment horizontal="center" vertical="center"/>
    </xf>
    <xf numFmtId="0" fontId="14" fillId="0" borderId="0" xfId="1" applyFont="1" applyFill="1" applyAlignment="1">
      <alignment horizontal="center" vertical="center"/>
    </xf>
    <xf numFmtId="0" fontId="14" fillId="0" borderId="0" xfId="1" applyFont="1" applyFill="1" applyAlignment="1">
      <alignment horizontal="justify" vertical="justify"/>
    </xf>
    <xf numFmtId="0" fontId="30" fillId="0" borderId="0" xfId="1" applyFont="1" applyFill="1" applyAlignment="1">
      <alignment horizontal="justify" vertical="justify"/>
    </xf>
    <xf numFmtId="0" fontId="22" fillId="0" borderId="0" xfId="1" applyFont="1" applyFill="1" applyAlignment="1">
      <alignment horizontal="center" vertical="center"/>
    </xf>
    <xf numFmtId="0" fontId="19" fillId="0" borderId="0" xfId="1" applyFont="1" applyFill="1" applyAlignment="1">
      <alignment horizontal="right" vertical="justify"/>
    </xf>
    <xf numFmtId="168" fontId="19" fillId="0" borderId="0" xfId="1" applyNumberFormat="1" applyFont="1" applyFill="1" applyAlignment="1">
      <alignment horizontal="center" vertical="center"/>
    </xf>
    <xf numFmtId="0" fontId="22" fillId="0" borderId="0" xfId="1" applyFont="1" applyFill="1"/>
    <xf numFmtId="169" fontId="22" fillId="0" borderId="0" xfId="1" applyNumberFormat="1" applyFont="1" applyFill="1" applyAlignment="1">
      <alignment horizontal="center" vertical="center"/>
    </xf>
    <xf numFmtId="169" fontId="19" fillId="0" borderId="0" xfId="1" applyNumberFormat="1" applyFont="1" applyFill="1" applyAlignment="1">
      <alignment horizontal="center" vertical="center"/>
    </xf>
    <xf numFmtId="0" fontId="45" fillId="0" borderId="0" xfId="1" applyFont="1" applyFill="1" applyAlignment="1">
      <alignment horizontal="center" vertical="center"/>
    </xf>
    <xf numFmtId="1" fontId="45" fillId="0" borderId="0" xfId="1" applyNumberFormat="1" applyFont="1" applyFill="1" applyAlignment="1">
      <alignment horizontal="center" vertical="center"/>
    </xf>
    <xf numFmtId="0" fontId="19" fillId="0" borderId="0" xfId="1" applyFont="1" applyFill="1" applyAlignment="1">
      <alignment horizontal="justify" vertical="justify"/>
    </xf>
    <xf numFmtId="169" fontId="22" fillId="0" borderId="0" xfId="1" applyNumberFormat="1" applyFont="1" applyFill="1" applyAlignment="1">
      <alignment horizontal="justify" vertical="justify"/>
    </xf>
    <xf numFmtId="0" fontId="19" fillId="0" borderId="1" xfId="1" applyFont="1" applyFill="1" applyBorder="1" applyAlignment="1">
      <alignment horizontal="center" vertical="center"/>
    </xf>
    <xf numFmtId="168" fontId="46" fillId="0" borderId="1" xfId="1" applyNumberFormat="1" applyFont="1" applyFill="1" applyBorder="1" applyAlignment="1">
      <alignment horizontal="center" vertical="justify"/>
    </xf>
    <xf numFmtId="0" fontId="22" fillId="0" borderId="0" xfId="1" applyFont="1" applyFill="1" applyAlignment="1">
      <alignment vertical="center"/>
    </xf>
    <xf numFmtId="168" fontId="22" fillId="0" borderId="0" xfId="1" applyNumberFormat="1" applyFont="1" applyFill="1" applyAlignment="1">
      <alignment horizontal="justify" vertical="justify"/>
    </xf>
    <xf numFmtId="168" fontId="45" fillId="0" borderId="1" xfId="1" applyNumberFormat="1" applyFont="1" applyFill="1" applyBorder="1" applyAlignment="1">
      <alignment horizontal="center" vertical="justify"/>
    </xf>
    <xf numFmtId="168" fontId="19" fillId="0" borderId="1" xfId="1" applyNumberFormat="1" applyFont="1" applyFill="1" applyBorder="1" applyAlignment="1">
      <alignment horizontal="center" vertical="justify"/>
    </xf>
    <xf numFmtId="168" fontId="19" fillId="0" borderId="0" xfId="1" applyNumberFormat="1" applyFont="1" applyFill="1" applyAlignment="1">
      <alignment horizontal="justify" vertical="justify"/>
    </xf>
    <xf numFmtId="0" fontId="45" fillId="0" borderId="1" xfId="1" applyFont="1" applyFill="1" applyBorder="1" applyAlignment="1">
      <alignment horizontal="center" vertical="center"/>
    </xf>
    <xf numFmtId="168" fontId="33" fillId="0" borderId="1" xfId="1" applyNumberFormat="1" applyFont="1" applyFill="1" applyBorder="1" applyAlignment="1">
      <alignment horizontal="center" vertical="center"/>
    </xf>
    <xf numFmtId="0" fontId="22" fillId="0" borderId="0" xfId="1" applyFont="1" applyFill="1" applyAlignment="1">
      <alignment horizontal="justify" vertical="justify"/>
    </xf>
    <xf numFmtId="0" fontId="19" fillId="0" borderId="1" xfId="1" applyFont="1" applyFill="1" applyBorder="1" applyAlignment="1">
      <alignment vertical="center"/>
    </xf>
    <xf numFmtId="0" fontId="33" fillId="0" borderId="1" xfId="1" applyNumberFormat="1" applyFont="1" applyFill="1" applyBorder="1" applyAlignment="1">
      <alignment horizontal="center" vertical="center"/>
    </xf>
    <xf numFmtId="0" fontId="19" fillId="0" borderId="1" xfId="1" applyFont="1" applyFill="1" applyBorder="1" applyAlignment="1">
      <alignment horizontal="left" vertical="center"/>
    </xf>
    <xf numFmtId="0" fontId="33" fillId="0" borderId="1" xfId="1" applyFont="1" applyFill="1" applyBorder="1" applyAlignment="1">
      <alignment horizontal="center" vertical="center"/>
    </xf>
    <xf numFmtId="0" fontId="22" fillId="0" borderId="0" xfId="1" applyFont="1" applyFill="1" applyAlignment="1">
      <alignment horizontal="left" vertical="center"/>
    </xf>
    <xf numFmtId="0" fontId="33" fillId="0" borderId="0" xfId="1" applyFont="1" applyFill="1" applyAlignment="1">
      <alignment horizontal="justify" vertical="justify"/>
    </xf>
    <xf numFmtId="2" fontId="47" fillId="0" borderId="1" xfId="1" applyNumberFormat="1" applyFont="1" applyFill="1" applyBorder="1" applyAlignment="1">
      <alignment horizontal="center" vertical="center"/>
    </xf>
    <xf numFmtId="2" fontId="45" fillId="0" borderId="1" xfId="1" applyNumberFormat="1" applyFont="1" applyFill="1" applyBorder="1" applyAlignment="1">
      <alignment horizontal="center" vertical="center"/>
    </xf>
    <xf numFmtId="0" fontId="45" fillId="7" borderId="1" xfId="1" applyFont="1" applyFill="1" applyBorder="1" applyAlignment="1">
      <alignment horizontal="center" vertical="center"/>
    </xf>
    <xf numFmtId="0" fontId="19" fillId="0" borderId="0" xfId="1" applyFont="1" applyFill="1" applyAlignment="1">
      <alignment vertical="center"/>
    </xf>
    <xf numFmtId="0" fontId="19" fillId="0" borderId="0" xfId="1" applyFont="1" applyFill="1" applyBorder="1" applyAlignment="1">
      <alignment horizontal="left" vertical="top"/>
    </xf>
    <xf numFmtId="0" fontId="19" fillId="0" borderId="0" xfId="1" applyFont="1" applyFill="1" applyBorder="1" applyAlignment="1">
      <alignment horizontal="left" vertical="center"/>
    </xf>
    <xf numFmtId="0" fontId="22" fillId="0" borderId="0" xfId="1" applyFont="1" applyFill="1" applyAlignment="1">
      <alignment horizontal="justify" vertical="center"/>
    </xf>
    <xf numFmtId="0" fontId="19" fillId="0" borderId="0" xfId="1" applyFont="1" applyFill="1"/>
    <xf numFmtId="0" fontId="0" fillId="0" borderId="0" xfId="0" applyBorder="1"/>
    <xf numFmtId="0" fontId="1" fillId="0" borderId="0" xfId="0" applyFont="1" applyBorder="1" applyAlignment="1">
      <alignment horizontal="center"/>
    </xf>
    <xf numFmtId="0" fontId="48" fillId="0" borderId="1" xfId="0" applyFont="1" applyBorder="1" applyAlignment="1">
      <alignment horizontal="center" vertical="center"/>
    </xf>
    <xf numFmtId="0" fontId="0" fillId="0" borderId="0" xfId="0" applyFill="1" applyBorder="1" applyAlignment="1">
      <alignment horizontal="center"/>
    </xf>
    <xf numFmtId="0" fontId="0" fillId="5" borderId="1" xfId="0" applyFill="1" applyBorder="1" applyAlignment="1">
      <alignment horizontal="center"/>
    </xf>
    <xf numFmtId="0" fontId="0" fillId="7" borderId="1" xfId="0" applyFill="1" applyBorder="1" applyAlignment="1">
      <alignment horizontal="center"/>
    </xf>
    <xf numFmtId="0" fontId="0" fillId="0" borderId="0" xfId="0" applyFill="1" applyBorder="1" applyAlignment="1">
      <alignment horizontal="center" vertical="center"/>
    </xf>
    <xf numFmtId="0" fontId="1" fillId="5"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1" fillId="0" borderId="0" xfId="0" applyFont="1" applyBorder="1"/>
    <xf numFmtId="0" fontId="1" fillId="0" borderId="6" xfId="0" applyFont="1" applyBorder="1"/>
    <xf numFmtId="0" fontId="1" fillId="0" borderId="7" xfId="0" applyFont="1" applyBorder="1"/>
    <xf numFmtId="171" fontId="0" fillId="0" borderId="1" xfId="4" applyNumberFormat="1" applyFont="1" applyBorder="1"/>
    <xf numFmtId="0" fontId="0" fillId="0" borderId="1" xfId="0" applyBorder="1" applyAlignment="1">
      <alignment horizontal="center"/>
    </xf>
    <xf numFmtId="3" fontId="0" fillId="0" borderId="1" xfId="0" applyNumberFormat="1" applyBorder="1"/>
    <xf numFmtId="3" fontId="0" fillId="0" borderId="0" xfId="0" applyNumberFormat="1" applyBorder="1"/>
    <xf numFmtId="0" fontId="1" fillId="0" borderId="2" xfId="0" applyFont="1" applyBorder="1" applyAlignment="1">
      <alignment horizontal="left" vertical="center"/>
    </xf>
    <xf numFmtId="0" fontId="1" fillId="0" borderId="3" xfId="0" applyFont="1" applyBorder="1" applyAlignment="1">
      <alignment horizontal="left" vertical="center"/>
    </xf>
    <xf numFmtId="9" fontId="0" fillId="0" borderId="13" xfId="5" applyFont="1" applyBorder="1" applyAlignment="1">
      <alignment horizontal="center" vertical="center"/>
    </xf>
    <xf numFmtId="9" fontId="0" fillId="0" borderId="1" xfId="7" applyFont="1" applyBorder="1"/>
    <xf numFmtId="0" fontId="1" fillId="0" borderId="23" xfId="0" applyFont="1" applyBorder="1" applyAlignment="1">
      <alignment horizontal="left" vertical="center"/>
    </xf>
    <xf numFmtId="0" fontId="1" fillId="0" borderId="36" xfId="0" applyFont="1" applyBorder="1" applyAlignment="1">
      <alignment horizontal="left" vertical="center"/>
    </xf>
    <xf numFmtId="9" fontId="0" fillId="0" borderId="31" xfId="5"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9" fontId="0" fillId="0" borderId="32" xfId="5"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172" fontId="0" fillId="0" borderId="1" xfId="4" applyNumberFormat="1" applyFont="1" applyBorder="1" applyAlignment="1">
      <alignment vertical="center"/>
    </xf>
    <xf numFmtId="0" fontId="1" fillId="0" borderId="1" xfId="0" applyNumberFormat="1" applyFont="1" applyBorder="1" applyAlignment="1">
      <alignment horizontal="center"/>
    </xf>
    <xf numFmtId="0" fontId="1" fillId="0" borderId="2" xfId="0" applyFont="1" applyBorder="1"/>
    <xf numFmtId="0" fontId="0" fillId="0" borderId="3" xfId="0" applyBorder="1"/>
    <xf numFmtId="0" fontId="0" fillId="0" borderId="2" xfId="0" applyFill="1" applyBorder="1"/>
    <xf numFmtId="0" fontId="0" fillId="0" borderId="37" xfId="0" applyFill="1" applyBorder="1" applyAlignment="1">
      <alignment horizontal="center"/>
    </xf>
    <xf numFmtId="0" fontId="0" fillId="0" borderId="3" xfId="0" applyFill="1" applyBorder="1"/>
    <xf numFmtId="0" fontId="0" fillId="0" borderId="23" xfId="0" applyBorder="1"/>
    <xf numFmtId="0" fontId="0" fillId="0" borderId="36" xfId="0" applyBorder="1"/>
    <xf numFmtId="0" fontId="0" fillId="0" borderId="23" xfId="0" applyFill="1" applyBorder="1"/>
    <xf numFmtId="0" fontId="0" fillId="0" borderId="0" xfId="0" applyFill="1" applyBorder="1"/>
    <xf numFmtId="0" fontId="0" fillId="0" borderId="36" xfId="0" applyFill="1" applyBorder="1"/>
    <xf numFmtId="0" fontId="1" fillId="7" borderId="23" xfId="0" applyFont="1" applyFill="1" applyBorder="1" applyAlignment="1">
      <alignment horizontal="center" vertical="center"/>
    </xf>
    <xf numFmtId="4" fontId="0" fillId="0" borderId="0" xfId="0" applyNumberFormat="1" applyFill="1" applyBorder="1"/>
    <xf numFmtId="0" fontId="1" fillId="0" borderId="36" xfId="0" applyFont="1" applyBorder="1" applyAlignment="1">
      <alignment horizontal="center"/>
    </xf>
    <xf numFmtId="0" fontId="49" fillId="0" borderId="36" xfId="0" applyFont="1" applyFill="1" applyBorder="1" applyAlignment="1">
      <alignment horizontal="center" vertical="center" wrapText="1"/>
    </xf>
    <xf numFmtId="0" fontId="1" fillId="0" borderId="23" xfId="0" applyFont="1" applyBorder="1"/>
    <xf numFmtId="9" fontId="37" fillId="0" borderId="23" xfId="5" applyFont="1" applyFill="1" applyBorder="1"/>
    <xf numFmtId="9" fontId="50" fillId="0" borderId="0" xfId="7" applyFont="1" applyBorder="1"/>
    <xf numFmtId="9" fontId="0" fillId="0" borderId="0" xfId="7" applyFont="1" applyBorder="1"/>
    <xf numFmtId="0" fontId="0" fillId="0" borderId="4" xfId="0" applyBorder="1"/>
    <xf numFmtId="0" fontId="0" fillId="0" borderId="5" xfId="0" applyBorder="1"/>
    <xf numFmtId="0" fontId="1" fillId="7" borderId="4" xfId="0" applyFont="1" applyFill="1" applyBorder="1" applyAlignment="1">
      <alignment horizontal="center" vertical="center"/>
    </xf>
    <xf numFmtId="3" fontId="0" fillId="13" borderId="30" xfId="0" applyNumberFormat="1" applyFill="1" applyBorder="1"/>
    <xf numFmtId="0" fontId="0" fillId="0" borderId="5" xfId="0" applyFill="1" applyBorder="1"/>
    <xf numFmtId="0" fontId="51" fillId="0" borderId="0" xfId="0" applyFont="1"/>
    <xf numFmtId="173" fontId="52" fillId="0" borderId="0" xfId="0" applyNumberFormat="1" applyFont="1" applyAlignment="1">
      <alignment horizontal="center"/>
    </xf>
    <xf numFmtId="173" fontId="51" fillId="0" borderId="0" xfId="0" applyNumberFormat="1" applyFont="1" applyAlignment="1">
      <alignment horizontal="center"/>
    </xf>
    <xf numFmtId="173" fontId="53" fillId="0" borderId="0" xfId="0" applyNumberFormat="1" applyFont="1" applyAlignment="1">
      <alignment horizontal="center" vertical="center" wrapText="1"/>
    </xf>
  </cellXfs>
  <cellStyles count="8">
    <cellStyle name="Millares" xfId="4" builtinId="3"/>
    <cellStyle name="Millares [0]" xfId="2" builtinId="6"/>
    <cellStyle name="Millares 2" xfId="6"/>
    <cellStyle name="Normal" xfId="0" builtinId="0"/>
    <cellStyle name="Normal 10" xfId="1"/>
    <cellStyle name="Normal 4" xfId="3"/>
    <cellStyle name="Porcentaje" xfId="5" builtinId="5"/>
    <cellStyle name="Porcentaje 3" xfId="7"/>
  </cellStyles>
  <dxfs count="25">
    <dxf>
      <fill>
        <patternFill>
          <bgColor rgb="FFFF0000"/>
        </patternFill>
      </fill>
    </dxf>
    <dxf>
      <font>
        <color auto="1"/>
      </font>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2"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85726</xdr:rowOff>
    </xdr:from>
    <xdr:to>
      <xdr:col>1</xdr:col>
      <xdr:colOff>1415256</xdr:colOff>
      <xdr:row>0</xdr:row>
      <xdr:rowOff>866776</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6"/>
          <a:ext cx="1174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MP1AKZON/Downloads/Informe-Evaluacion-Inicial-Interventor&#237;aAul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sheetName val="VTE"/>
      <sheetName val="CALIFICACION PERSONAL"/>
      <sheetName val="CORREC. ARITM."/>
      <sheetName val="PROPUESTA ECONOMICA"/>
    </sheetNames>
    <sheetDataSet>
      <sheetData sheetId="0">
        <row r="4">
          <cell r="A4" t="str">
            <v>CONVOCATORIA PÚBLICA N° 033 DE 2021</v>
          </cell>
        </row>
        <row r="10">
          <cell r="C10" t="str">
            <v>G3 INGENIEROS SAS</v>
          </cell>
        </row>
      </sheetData>
      <sheetData sheetId="1">
        <row r="6">
          <cell r="D6">
            <v>547447884</v>
          </cell>
          <cell r="G6">
            <v>692689288</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6" zoomScale="70" zoomScaleNormal="70" workbookViewId="0">
      <selection activeCell="E19" sqref="E19:F19"/>
    </sheetView>
  </sheetViews>
  <sheetFormatPr baseColWidth="10" defaultRowHeight="12.75" x14ac:dyDescent="0.2"/>
  <cols>
    <col min="1" max="1" width="6.28515625" style="7" customWidth="1"/>
    <col min="2" max="2" width="14.140625" style="33" customWidth="1"/>
    <col min="3" max="3" width="38.85546875" style="34" customWidth="1"/>
    <col min="4" max="4" width="44.42578125" style="35" customWidth="1"/>
    <col min="5" max="5" width="44.7109375" style="30" customWidth="1"/>
    <col min="6" max="6" width="57.7109375" style="36" customWidth="1"/>
    <col min="7" max="16384" width="11.42578125" style="7"/>
  </cols>
  <sheetData>
    <row r="1" spans="1:6" ht="21" x14ac:dyDescent="0.35">
      <c r="A1" s="1"/>
      <c r="B1" s="2"/>
      <c r="C1" s="3"/>
      <c r="D1" s="4"/>
      <c r="E1" s="5"/>
      <c r="F1" s="6"/>
    </row>
    <row r="2" spans="1:6" ht="105.75" customHeight="1" x14ac:dyDescent="0.35">
      <c r="A2" s="1"/>
      <c r="B2" s="97" t="s">
        <v>44</v>
      </c>
      <c r="C2" s="97"/>
      <c r="D2" s="97"/>
      <c r="E2" s="97"/>
      <c r="F2" s="97"/>
    </row>
    <row r="3" spans="1:6" ht="124.5" customHeight="1" x14ac:dyDescent="0.35">
      <c r="A3" s="1"/>
      <c r="B3" s="98" t="s">
        <v>41</v>
      </c>
      <c r="C3" s="98"/>
      <c r="D3" s="98"/>
      <c r="E3" s="98"/>
      <c r="F3" s="98"/>
    </row>
    <row r="4" spans="1:6" ht="21" x14ac:dyDescent="0.35">
      <c r="A4" s="1"/>
      <c r="B4" s="99" t="s">
        <v>42</v>
      </c>
      <c r="C4" s="99"/>
      <c r="D4" s="99"/>
      <c r="E4" s="99"/>
      <c r="F4" s="99"/>
    </row>
    <row r="5" spans="1:6" ht="78" customHeight="1" x14ac:dyDescent="0.35">
      <c r="A5" s="1"/>
      <c r="B5" s="100" t="s">
        <v>45</v>
      </c>
      <c r="C5" s="100"/>
      <c r="D5" s="100"/>
      <c r="E5" s="100"/>
      <c r="F5" s="100"/>
    </row>
    <row r="6" spans="1:6" ht="21" x14ac:dyDescent="0.35">
      <c r="A6" s="1"/>
      <c r="B6" s="8"/>
      <c r="C6" s="8"/>
      <c r="D6" s="8"/>
      <c r="E6" s="8"/>
      <c r="F6" s="8"/>
    </row>
    <row r="7" spans="1:6" ht="21" x14ac:dyDescent="0.35">
      <c r="A7" s="1"/>
      <c r="B7" s="101" t="s">
        <v>0</v>
      </c>
      <c r="C7" s="101"/>
      <c r="D7" s="101"/>
      <c r="E7" s="101"/>
      <c r="F7" s="101"/>
    </row>
    <row r="8" spans="1:6" ht="21" x14ac:dyDescent="0.35">
      <c r="A8" s="1"/>
      <c r="B8" s="8"/>
      <c r="C8" s="8"/>
      <c r="D8" s="8"/>
      <c r="E8" s="8"/>
      <c r="F8" s="8"/>
    </row>
    <row r="9" spans="1:6" ht="21" x14ac:dyDescent="0.35">
      <c r="A9" s="1"/>
      <c r="B9" s="102" t="s">
        <v>1</v>
      </c>
      <c r="C9" s="102"/>
      <c r="D9" s="102"/>
      <c r="E9" s="102"/>
      <c r="F9" s="102"/>
    </row>
    <row r="10" spans="1:6" ht="41.25" x14ac:dyDescent="0.35">
      <c r="A10" s="1"/>
      <c r="B10" s="98" t="s">
        <v>2</v>
      </c>
      <c r="C10" s="103" t="s">
        <v>3</v>
      </c>
      <c r="D10" s="104"/>
      <c r="E10" s="9" t="s">
        <v>4</v>
      </c>
      <c r="F10" s="107" t="s">
        <v>5</v>
      </c>
    </row>
    <row r="11" spans="1:6" ht="40.5" x14ac:dyDescent="0.35">
      <c r="A11" s="1"/>
      <c r="B11" s="98"/>
      <c r="C11" s="105"/>
      <c r="D11" s="106"/>
      <c r="E11" s="10" t="s">
        <v>6</v>
      </c>
      <c r="F11" s="107"/>
    </row>
    <row r="12" spans="1:6" ht="96" customHeight="1" x14ac:dyDescent="0.35">
      <c r="A12" s="1"/>
      <c r="B12" s="10">
        <v>1</v>
      </c>
      <c r="C12" s="108" t="s">
        <v>46</v>
      </c>
      <c r="D12" s="109"/>
      <c r="E12" s="10" t="s">
        <v>47</v>
      </c>
      <c r="F12" s="10" t="s">
        <v>48</v>
      </c>
    </row>
    <row r="13" spans="1:6" ht="21" x14ac:dyDescent="0.35">
      <c r="A13" s="1"/>
      <c r="B13" s="11"/>
      <c r="C13" s="12"/>
      <c r="D13" s="13"/>
      <c r="E13" s="11"/>
      <c r="F13" s="14"/>
    </row>
    <row r="14" spans="1:6" ht="21" x14ac:dyDescent="0.35">
      <c r="A14" s="1"/>
      <c r="B14" s="110" t="s">
        <v>7</v>
      </c>
      <c r="C14" s="110"/>
      <c r="D14" s="110"/>
      <c r="E14" s="110"/>
      <c r="F14" s="110"/>
    </row>
    <row r="15" spans="1:6" ht="21" x14ac:dyDescent="0.35">
      <c r="A15" s="1"/>
      <c r="B15" s="15"/>
      <c r="C15" s="16"/>
      <c r="D15" s="17"/>
      <c r="E15" s="18"/>
      <c r="F15" s="19"/>
    </row>
    <row r="16" spans="1:6" ht="21" x14ac:dyDescent="0.35">
      <c r="A16" s="1"/>
      <c r="B16" s="15"/>
      <c r="C16" s="16"/>
      <c r="D16" s="17"/>
      <c r="E16" s="18"/>
      <c r="F16" s="19"/>
    </row>
    <row r="17" spans="1:7" ht="21" x14ac:dyDescent="0.35">
      <c r="A17" s="1"/>
      <c r="B17" s="2"/>
      <c r="C17" s="3"/>
      <c r="D17" s="4"/>
      <c r="E17" s="5"/>
      <c r="F17" s="20"/>
      <c r="G17" s="21"/>
    </row>
    <row r="18" spans="1:7" ht="21" x14ac:dyDescent="0.35">
      <c r="A18" s="1"/>
      <c r="B18" s="2"/>
      <c r="C18" s="95" t="s">
        <v>8</v>
      </c>
      <c r="D18" s="96"/>
      <c r="E18" s="22"/>
      <c r="F18" s="19"/>
      <c r="G18" s="23"/>
    </row>
    <row r="19" spans="1:7" ht="21" x14ac:dyDescent="0.35">
      <c r="A19" s="1"/>
      <c r="B19" s="2"/>
      <c r="C19" s="6" t="s">
        <v>9</v>
      </c>
      <c r="D19" s="6"/>
      <c r="E19" s="111"/>
      <c r="F19" s="111"/>
      <c r="G19" s="24"/>
    </row>
    <row r="20" spans="1:7" ht="21" x14ac:dyDescent="0.35">
      <c r="A20" s="1"/>
      <c r="B20" s="2"/>
      <c r="C20" s="112" t="s">
        <v>10</v>
      </c>
      <c r="D20" s="112"/>
      <c r="E20" s="5"/>
      <c r="F20" s="19"/>
      <c r="G20" s="24"/>
    </row>
    <row r="21" spans="1:7" ht="21" x14ac:dyDescent="0.35">
      <c r="A21" s="1"/>
      <c r="B21" s="2"/>
      <c r="C21" s="25" t="s">
        <v>11</v>
      </c>
      <c r="D21" s="4"/>
      <c r="E21" s="5"/>
      <c r="F21" s="20"/>
      <c r="G21" s="21"/>
    </row>
    <row r="22" spans="1:7" x14ac:dyDescent="0.2">
      <c r="B22" s="26"/>
      <c r="C22" s="24"/>
      <c r="D22" s="27"/>
      <c r="E22" s="28"/>
      <c r="F22" s="21"/>
      <c r="G22" s="21"/>
    </row>
    <row r="23" spans="1:7" x14ac:dyDescent="0.2">
      <c r="B23" s="26"/>
      <c r="C23" s="29"/>
      <c r="D23" s="27"/>
      <c r="E23" s="28"/>
      <c r="F23" s="21"/>
      <c r="G23" s="21"/>
    </row>
    <row r="24" spans="1:7" x14ac:dyDescent="0.2">
      <c r="B24" s="26"/>
      <c r="C24" s="29"/>
      <c r="D24" s="27"/>
      <c r="E24" s="28"/>
      <c r="F24" s="21"/>
      <c r="G24" s="21"/>
    </row>
    <row r="25" spans="1:7" x14ac:dyDescent="0.2">
      <c r="B25" s="26"/>
      <c r="C25" s="113"/>
      <c r="D25" s="113"/>
      <c r="F25" s="31"/>
      <c r="G25" s="31"/>
    </row>
    <row r="26" spans="1:7" x14ac:dyDescent="0.2">
      <c r="B26" s="26"/>
      <c r="C26" s="114"/>
      <c r="D26" s="114"/>
      <c r="E26" s="27"/>
      <c r="F26" s="32"/>
      <c r="G26" s="32"/>
    </row>
    <row r="27" spans="1:7" x14ac:dyDescent="0.2">
      <c r="B27" s="26"/>
      <c r="C27" s="32"/>
      <c r="D27" s="27"/>
      <c r="E27" s="28"/>
      <c r="F27" s="24"/>
    </row>
    <row r="28" spans="1:7" ht="15.75" x14ac:dyDescent="0.25">
      <c r="B28" s="115"/>
      <c r="C28" s="115"/>
      <c r="D28" s="115"/>
      <c r="E28" s="115"/>
      <c r="F28" s="115"/>
    </row>
  </sheetData>
  <mergeCells count="17">
    <mergeCell ref="E19:F19"/>
    <mergeCell ref="C20:D20"/>
    <mergeCell ref="C25:D25"/>
    <mergeCell ref="C26:D26"/>
    <mergeCell ref="B28:F28"/>
    <mergeCell ref="C18:D18"/>
    <mergeCell ref="B2:F2"/>
    <mergeCell ref="B3:F3"/>
    <mergeCell ref="B4:F4"/>
    <mergeCell ref="B5:F5"/>
    <mergeCell ref="B7:F7"/>
    <mergeCell ref="B9:F9"/>
    <mergeCell ref="B10:B11"/>
    <mergeCell ref="C10:D11"/>
    <mergeCell ref="F10:F11"/>
    <mergeCell ref="C12:D12"/>
    <mergeCell ref="B14:F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19" zoomScale="60" zoomScaleNormal="60" workbookViewId="0">
      <selection activeCell="G10" sqref="G10"/>
    </sheetView>
  </sheetViews>
  <sheetFormatPr baseColWidth="10" defaultColWidth="11.42578125" defaultRowHeight="12.75" x14ac:dyDescent="0.2"/>
  <cols>
    <col min="1" max="1" width="11.42578125" style="58" customWidth="1"/>
    <col min="2" max="2" width="94.85546875" style="61" customWidth="1"/>
    <col min="3" max="3" width="25.42578125" style="61" customWidth="1"/>
    <col min="4" max="4" width="123.140625" style="61" customWidth="1"/>
    <col min="5" max="16384" width="11.42578125" style="40"/>
  </cols>
  <sheetData>
    <row r="1" spans="1:4" s="38" customFormat="1" ht="27.75" x14ac:dyDescent="0.25">
      <c r="A1" s="37"/>
      <c r="B1" s="118" t="s">
        <v>12</v>
      </c>
      <c r="C1" s="118"/>
      <c r="D1" s="118"/>
    </row>
    <row r="2" spans="1:4" s="38" customFormat="1" ht="27.75" x14ac:dyDescent="0.25">
      <c r="A2" s="37"/>
      <c r="B2" s="118" t="s">
        <v>13</v>
      </c>
      <c r="C2" s="118"/>
      <c r="D2" s="118"/>
    </row>
    <row r="3" spans="1:4" s="38" customFormat="1" ht="27.75" x14ac:dyDescent="0.25">
      <c r="A3" s="37"/>
      <c r="B3" s="118" t="s">
        <v>43</v>
      </c>
      <c r="C3" s="118"/>
      <c r="D3" s="118"/>
    </row>
    <row r="4" spans="1:4" s="38" customFormat="1" ht="27.75" x14ac:dyDescent="0.25">
      <c r="A4" s="37"/>
      <c r="B4" s="118" t="s">
        <v>14</v>
      </c>
      <c r="C4" s="118"/>
      <c r="D4" s="118"/>
    </row>
    <row r="5" spans="1:4" s="38" customFormat="1" ht="30.95" customHeight="1" x14ac:dyDescent="0.25">
      <c r="A5" s="37"/>
      <c r="B5" s="63" t="s">
        <v>15</v>
      </c>
      <c r="C5" s="64"/>
      <c r="D5" s="64"/>
    </row>
    <row r="6" spans="1:4" s="38" customFormat="1" ht="33" customHeight="1" x14ac:dyDescent="0.25">
      <c r="A6" s="37"/>
      <c r="B6" s="119" t="s">
        <v>42</v>
      </c>
      <c r="C6" s="119"/>
      <c r="D6" s="119"/>
    </row>
    <row r="7" spans="1:4" s="38" customFormat="1" ht="156.75" customHeight="1" x14ac:dyDescent="0.25">
      <c r="A7" s="39"/>
      <c r="B7" s="120" t="s">
        <v>41</v>
      </c>
      <c r="C7" s="120"/>
      <c r="D7" s="120"/>
    </row>
    <row r="8" spans="1:4" ht="49.5" customHeight="1" x14ac:dyDescent="0.2">
      <c r="A8" s="118" t="s">
        <v>16</v>
      </c>
      <c r="B8" s="118" t="s">
        <v>17</v>
      </c>
      <c r="C8" s="118">
        <v>1</v>
      </c>
      <c r="D8" s="118"/>
    </row>
    <row r="9" spans="1:4" ht="55.5" customHeight="1" x14ac:dyDescent="0.2">
      <c r="A9" s="118"/>
      <c r="B9" s="118"/>
      <c r="C9" s="121" t="s">
        <v>46</v>
      </c>
      <c r="D9" s="122"/>
    </row>
    <row r="10" spans="1:4" ht="45.6" customHeight="1" x14ac:dyDescent="0.2">
      <c r="A10" s="118"/>
      <c r="B10" s="41" t="s">
        <v>18</v>
      </c>
      <c r="C10" s="41" t="s">
        <v>19</v>
      </c>
      <c r="D10" s="42" t="s">
        <v>20</v>
      </c>
    </row>
    <row r="11" spans="1:4" ht="30" x14ac:dyDescent="0.2">
      <c r="A11" s="43"/>
      <c r="B11" s="123" t="s">
        <v>21</v>
      </c>
      <c r="C11" s="124"/>
      <c r="D11" s="124"/>
    </row>
    <row r="12" spans="1:4" ht="39.6" customHeight="1" x14ac:dyDescent="0.2">
      <c r="A12" s="43">
        <v>1</v>
      </c>
      <c r="B12" s="44" t="s">
        <v>22</v>
      </c>
      <c r="C12" s="45" t="s">
        <v>23</v>
      </c>
      <c r="D12" s="45"/>
    </row>
    <row r="13" spans="1:4" ht="114.75" customHeight="1" x14ac:dyDescent="0.2">
      <c r="A13" s="43">
        <v>2</v>
      </c>
      <c r="B13" s="44" t="s">
        <v>24</v>
      </c>
      <c r="C13" s="45" t="s">
        <v>23</v>
      </c>
      <c r="D13" s="46"/>
    </row>
    <row r="14" spans="1:4" ht="39.6" customHeight="1" x14ac:dyDescent="0.2">
      <c r="A14" s="43">
        <v>3</v>
      </c>
      <c r="B14" s="44" t="s">
        <v>25</v>
      </c>
      <c r="C14" s="45" t="s">
        <v>23</v>
      </c>
      <c r="D14" s="45"/>
    </row>
    <row r="15" spans="1:4" ht="39.6" customHeight="1" x14ac:dyDescent="0.2">
      <c r="A15" s="43">
        <v>4</v>
      </c>
      <c r="B15" s="44" t="s">
        <v>49</v>
      </c>
      <c r="C15" s="45" t="s">
        <v>23</v>
      </c>
      <c r="D15" s="45"/>
    </row>
    <row r="16" spans="1:4" ht="86.25" customHeight="1" x14ac:dyDescent="0.5">
      <c r="A16" s="43">
        <v>5</v>
      </c>
      <c r="B16" s="44" t="s">
        <v>26</v>
      </c>
      <c r="C16" s="45" t="s">
        <v>23</v>
      </c>
      <c r="D16" s="62"/>
    </row>
    <row r="17" spans="1:4" ht="94.5" customHeight="1" x14ac:dyDescent="0.2">
      <c r="A17" s="43">
        <v>6</v>
      </c>
      <c r="B17" s="47" t="s">
        <v>27</v>
      </c>
      <c r="C17" s="45" t="s">
        <v>23</v>
      </c>
      <c r="D17" s="45"/>
    </row>
    <row r="18" spans="1:4" ht="39.6" customHeight="1" x14ac:dyDescent="0.2">
      <c r="A18" s="43">
        <v>7</v>
      </c>
      <c r="B18" s="44" t="s">
        <v>28</v>
      </c>
      <c r="C18" s="45" t="s">
        <v>23</v>
      </c>
      <c r="D18" s="45"/>
    </row>
    <row r="19" spans="1:4" ht="125.25" customHeight="1" x14ac:dyDescent="0.2">
      <c r="A19" s="43">
        <v>8</v>
      </c>
      <c r="B19" s="47" t="s">
        <v>29</v>
      </c>
      <c r="C19" s="46" t="s">
        <v>23</v>
      </c>
      <c r="D19" s="46"/>
    </row>
    <row r="20" spans="1:4" ht="39.6" customHeight="1" x14ac:dyDescent="0.2">
      <c r="A20" s="43">
        <v>9</v>
      </c>
      <c r="B20" s="44" t="s">
        <v>30</v>
      </c>
      <c r="C20" s="45" t="s">
        <v>23</v>
      </c>
      <c r="D20" s="45"/>
    </row>
    <row r="21" spans="1:4" ht="108.75" customHeight="1" x14ac:dyDescent="0.2">
      <c r="A21" s="43">
        <v>10</v>
      </c>
      <c r="B21" s="47" t="s">
        <v>31</v>
      </c>
      <c r="C21" s="46" t="s">
        <v>23</v>
      </c>
      <c r="D21" s="46"/>
    </row>
    <row r="22" spans="1:4" ht="39.6" customHeight="1" x14ac:dyDescent="0.2">
      <c r="A22" s="43">
        <v>11</v>
      </c>
      <c r="B22" s="44" t="s">
        <v>32</v>
      </c>
      <c r="C22" s="46" t="s">
        <v>23</v>
      </c>
      <c r="D22" s="45"/>
    </row>
    <row r="23" spans="1:4" ht="39.6" customHeight="1" x14ac:dyDescent="0.2">
      <c r="A23" s="43">
        <v>12</v>
      </c>
      <c r="B23" s="44" t="s">
        <v>33</v>
      </c>
      <c r="C23" s="46" t="s">
        <v>23</v>
      </c>
      <c r="D23" s="45"/>
    </row>
    <row r="24" spans="1:4" ht="39.6" customHeight="1" x14ac:dyDescent="0.2">
      <c r="A24" s="43">
        <v>13</v>
      </c>
      <c r="B24" s="47" t="s">
        <v>34</v>
      </c>
      <c r="C24" s="46" t="s">
        <v>23</v>
      </c>
      <c r="D24" s="46"/>
    </row>
    <row r="25" spans="1:4" ht="39.6" customHeight="1" x14ac:dyDescent="0.2">
      <c r="A25" s="43">
        <v>13</v>
      </c>
      <c r="B25" s="44" t="s">
        <v>35</v>
      </c>
      <c r="C25" s="46" t="s">
        <v>23</v>
      </c>
      <c r="D25" s="45"/>
    </row>
    <row r="26" spans="1:4" s="48" customFormat="1" ht="78" customHeight="1" x14ac:dyDescent="0.25">
      <c r="A26" s="116" t="s">
        <v>36</v>
      </c>
      <c r="B26" s="116"/>
      <c r="C26" s="117" t="s">
        <v>50</v>
      </c>
      <c r="D26" s="117"/>
    </row>
    <row r="27" spans="1:4" ht="20.25" customHeight="1" x14ac:dyDescent="0.2">
      <c r="A27" s="49"/>
      <c r="B27" s="50"/>
      <c r="C27" s="50"/>
      <c r="D27" s="50"/>
    </row>
    <row r="28" spans="1:4" ht="18.75" customHeight="1" x14ac:dyDescent="0.2">
      <c r="A28" s="49"/>
      <c r="B28" s="51"/>
      <c r="C28" s="51"/>
      <c r="D28" s="51"/>
    </row>
    <row r="29" spans="1:4" ht="18.75" customHeight="1" x14ac:dyDescent="0.2">
      <c r="A29" s="49"/>
      <c r="B29" s="51"/>
      <c r="C29" s="51"/>
      <c r="D29" s="51"/>
    </row>
    <row r="30" spans="1:4" ht="24.6" customHeight="1" x14ac:dyDescent="0.2">
      <c r="A30" s="49"/>
      <c r="B30" s="50"/>
      <c r="C30" s="50"/>
      <c r="D30" s="50"/>
    </row>
    <row r="31" spans="1:4" ht="37.5" customHeight="1" x14ac:dyDescent="0.2">
      <c r="A31" s="49"/>
      <c r="B31" s="52" t="s">
        <v>37</v>
      </c>
      <c r="C31" s="53"/>
      <c r="D31" s="53"/>
    </row>
    <row r="32" spans="1:4" ht="27" customHeight="1" x14ac:dyDescent="0.4">
      <c r="A32" s="49"/>
      <c r="B32" s="54" t="s">
        <v>38</v>
      </c>
      <c r="C32" s="54"/>
      <c r="D32" s="54"/>
    </row>
    <row r="33" spans="1:4" ht="27" customHeight="1" x14ac:dyDescent="0.2">
      <c r="A33" s="49"/>
      <c r="B33" s="55" t="s">
        <v>39</v>
      </c>
      <c r="C33" s="55"/>
      <c r="D33" s="55"/>
    </row>
    <row r="34" spans="1:4" ht="31.5" customHeight="1" x14ac:dyDescent="0.2">
      <c r="A34" s="49"/>
      <c r="B34" s="56" t="s">
        <v>40</v>
      </c>
      <c r="C34" s="57"/>
      <c r="D34" s="57"/>
    </row>
    <row r="35" spans="1:4" ht="14.25" customHeight="1" x14ac:dyDescent="0.4">
      <c r="A35" s="49"/>
      <c r="B35" s="54"/>
      <c r="C35" s="54"/>
      <c r="D35" s="54"/>
    </row>
    <row r="36" spans="1:4" ht="14.25" customHeight="1" x14ac:dyDescent="0.2">
      <c r="B36" s="59"/>
      <c r="C36" s="59"/>
      <c r="D36" s="59"/>
    </row>
    <row r="37" spans="1:4" ht="14.25" customHeight="1" x14ac:dyDescent="0.25">
      <c r="B37" s="60"/>
      <c r="C37" s="60"/>
      <c r="D37" s="60"/>
    </row>
    <row r="38" spans="1:4" ht="14.25" customHeight="1" x14ac:dyDescent="0.25">
      <c r="B38" s="60"/>
      <c r="C38" s="60"/>
      <c r="D38" s="60"/>
    </row>
    <row r="39" spans="1:4" ht="14.25" customHeight="1" x14ac:dyDescent="0.25">
      <c r="B39" s="60"/>
      <c r="C39" s="60"/>
      <c r="D39" s="60"/>
    </row>
    <row r="45" spans="1:4" s="61" customFormat="1" x14ac:dyDescent="0.25">
      <c r="A45" s="58"/>
    </row>
    <row r="46" spans="1:4" s="61" customFormat="1" x14ac:dyDescent="0.25">
      <c r="A46" s="58"/>
    </row>
    <row r="47" spans="1:4" s="61" customFormat="1" x14ac:dyDescent="0.25">
      <c r="A47" s="58"/>
    </row>
    <row r="48" spans="1:4" s="61" customFormat="1" x14ac:dyDescent="0.25">
      <c r="A48" s="58"/>
    </row>
    <row r="49" spans="1:1" s="61" customFormat="1" x14ac:dyDescent="0.25">
      <c r="A49" s="58"/>
    </row>
  </sheetData>
  <mergeCells count="13">
    <mergeCell ref="A26:B26"/>
    <mergeCell ref="C26:D26"/>
    <mergeCell ref="B1:D1"/>
    <mergeCell ref="B2:D2"/>
    <mergeCell ref="B3:D3"/>
    <mergeCell ref="B4:D4"/>
    <mergeCell ref="B6:D6"/>
    <mergeCell ref="B7:D7"/>
    <mergeCell ref="A8:A10"/>
    <mergeCell ref="B8:B9"/>
    <mergeCell ref="C8:D8"/>
    <mergeCell ref="C9:D9"/>
    <mergeCell ref="B11:D11"/>
  </mergeCells>
  <conditionalFormatting sqref="C26:D26">
    <cfRule type="cellIs" dxfId="24" priority="1" operator="equal">
      <formula>"NO HABIL"</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election activeCell="D27" sqref="D27"/>
    </sheetView>
  </sheetViews>
  <sheetFormatPr baseColWidth="10" defaultColWidth="11.42578125" defaultRowHeight="12.75" x14ac:dyDescent="0.2"/>
  <cols>
    <col min="1" max="1" width="10" style="83" customWidth="1"/>
    <col min="2" max="2" width="82.85546875" style="86" customWidth="1"/>
    <col min="3" max="3" width="25" style="85" customWidth="1"/>
    <col min="4" max="4" width="44.140625" style="86" customWidth="1"/>
    <col min="5" max="16384" width="11.42578125" style="70"/>
  </cols>
  <sheetData>
    <row r="1" spans="1:4" s="66" customFormat="1" ht="15.75" x14ac:dyDescent="0.25">
      <c r="A1" s="65"/>
      <c r="B1" s="134" t="s">
        <v>51</v>
      </c>
      <c r="C1" s="134"/>
      <c r="D1" s="135"/>
    </row>
    <row r="2" spans="1:4" s="66" customFormat="1" ht="18.75" thickBot="1" x14ac:dyDescent="0.3">
      <c r="A2" s="67"/>
      <c r="B2" s="136" t="s">
        <v>52</v>
      </c>
      <c r="C2" s="136"/>
      <c r="D2" s="137"/>
    </row>
    <row r="3" spans="1:4" s="66" customFormat="1" ht="18.75" thickBot="1" x14ac:dyDescent="0.3">
      <c r="A3" s="67"/>
      <c r="B3" s="138" t="s">
        <v>53</v>
      </c>
      <c r="C3" s="139"/>
      <c r="D3" s="140"/>
    </row>
    <row r="4" spans="1:4" s="66" customFormat="1" ht="17.25" thickBot="1" x14ac:dyDescent="0.3">
      <c r="A4" s="68"/>
      <c r="B4" s="69"/>
      <c r="C4" s="141" t="s">
        <v>54</v>
      </c>
      <c r="D4" s="142"/>
    </row>
    <row r="5" spans="1:4" ht="16.5" thickBot="1" x14ac:dyDescent="0.25">
      <c r="A5" s="143" t="s">
        <v>55</v>
      </c>
      <c r="B5" s="144" t="s">
        <v>56</v>
      </c>
      <c r="C5" s="145" t="s">
        <v>57</v>
      </c>
      <c r="D5" s="146"/>
    </row>
    <row r="6" spans="1:4" ht="19.5" thickBot="1" x14ac:dyDescent="0.25">
      <c r="A6" s="143"/>
      <c r="B6" s="144"/>
      <c r="C6" s="147" t="s">
        <v>58</v>
      </c>
      <c r="D6" s="148"/>
    </row>
    <row r="7" spans="1:4" ht="16.5" thickBot="1" x14ac:dyDescent="0.25">
      <c r="A7" s="143"/>
      <c r="B7" s="71" t="s">
        <v>18</v>
      </c>
      <c r="C7" s="72" t="s">
        <v>19</v>
      </c>
      <c r="D7" s="73" t="s">
        <v>20</v>
      </c>
    </row>
    <row r="8" spans="1:4" ht="18.75" thickBot="1" x14ac:dyDescent="0.25">
      <c r="A8" s="74"/>
      <c r="B8" s="125" t="s">
        <v>59</v>
      </c>
      <c r="C8" s="126"/>
      <c r="D8" s="127"/>
    </row>
    <row r="9" spans="1:4" ht="18" x14ac:dyDescent="0.2">
      <c r="A9" s="75">
        <v>1</v>
      </c>
      <c r="B9" s="76" t="s">
        <v>60</v>
      </c>
      <c r="C9" s="77" t="s">
        <v>23</v>
      </c>
      <c r="D9" s="78">
        <v>75.62</v>
      </c>
    </row>
    <row r="10" spans="1:4" ht="18" x14ac:dyDescent="0.2">
      <c r="A10" s="75">
        <v>2</v>
      </c>
      <c r="B10" s="76" t="s">
        <v>61</v>
      </c>
      <c r="C10" s="79" t="s">
        <v>23</v>
      </c>
      <c r="D10" s="80">
        <v>0.2</v>
      </c>
    </row>
    <row r="11" spans="1:4" ht="31.5" x14ac:dyDescent="0.2">
      <c r="A11" s="75">
        <v>3</v>
      </c>
      <c r="B11" s="76" t="s">
        <v>62</v>
      </c>
      <c r="C11" s="79" t="s">
        <v>23</v>
      </c>
      <c r="D11" s="81">
        <v>706364000</v>
      </c>
    </row>
    <row r="12" spans="1:4" s="82" customFormat="1" ht="21" thickBot="1" x14ac:dyDescent="0.3">
      <c r="A12" s="128" t="s">
        <v>36</v>
      </c>
      <c r="B12" s="129"/>
      <c r="C12" s="130" t="s">
        <v>63</v>
      </c>
      <c r="D12" s="131"/>
    </row>
    <row r="14" spans="1:4" ht="15.75" x14ac:dyDescent="0.25">
      <c r="B14" s="84" t="s">
        <v>64</v>
      </c>
    </row>
    <row r="16" spans="1:4" ht="18" x14ac:dyDescent="0.2">
      <c r="B16" s="87" t="s">
        <v>65</v>
      </c>
    </row>
    <row r="17" spans="2:4" ht="18" x14ac:dyDescent="0.2">
      <c r="B17" s="87"/>
    </row>
    <row r="19" spans="2:4" ht="15.75" x14ac:dyDescent="0.25">
      <c r="B19" s="84" t="s">
        <v>66</v>
      </c>
    </row>
    <row r="20" spans="2:4" ht="15.75" x14ac:dyDescent="0.25">
      <c r="B20" s="84" t="s">
        <v>67</v>
      </c>
      <c r="C20" s="132"/>
      <c r="D20" s="132"/>
    </row>
    <row r="21" spans="2:4" ht="16.5" x14ac:dyDescent="0.3">
      <c r="B21" s="84" t="s">
        <v>68</v>
      </c>
      <c r="C21" s="133"/>
      <c r="D21" s="133"/>
    </row>
    <row r="24" spans="2:4" ht="15.75" x14ac:dyDescent="0.2">
      <c r="B24" s="88"/>
      <c r="C24" s="89"/>
      <c r="D24" s="88"/>
    </row>
    <row r="26" spans="2:4" ht="15.75" x14ac:dyDescent="0.2">
      <c r="B26" s="90"/>
      <c r="C26" s="91"/>
      <c r="D26" s="90"/>
    </row>
    <row r="27" spans="2:4" x14ac:dyDescent="0.2">
      <c r="C27" s="70"/>
      <c r="D27" s="70"/>
    </row>
    <row r="28" spans="2:4" x14ac:dyDescent="0.2">
      <c r="C28" s="70"/>
      <c r="D28" s="70"/>
    </row>
    <row r="29" spans="2:4" x14ac:dyDescent="0.2">
      <c r="B29" s="92"/>
      <c r="C29" s="70"/>
      <c r="D29" s="70"/>
    </row>
    <row r="30" spans="2:4" ht="15.75" x14ac:dyDescent="0.25">
      <c r="B30" s="93"/>
      <c r="C30" s="94"/>
      <c r="D30" s="93"/>
    </row>
    <row r="31" spans="2:4" ht="15.75" x14ac:dyDescent="0.25">
      <c r="B31" s="93"/>
      <c r="C31" s="94"/>
      <c r="D31" s="93"/>
    </row>
    <row r="32" spans="2:4" ht="15.75" x14ac:dyDescent="0.2">
      <c r="B32" s="90"/>
      <c r="C32" s="91"/>
      <c r="D32" s="90"/>
    </row>
    <row r="33" spans="1:4" ht="15.75" x14ac:dyDescent="0.25">
      <c r="B33" s="93"/>
      <c r="C33" s="94"/>
      <c r="D33" s="93"/>
    </row>
    <row r="34" spans="1:4" ht="15.75" x14ac:dyDescent="0.25">
      <c r="B34" s="93"/>
      <c r="C34" s="94"/>
      <c r="D34" s="93"/>
    </row>
    <row r="35" spans="1:4" ht="15.75" x14ac:dyDescent="0.25">
      <c r="B35" s="93"/>
      <c r="C35" s="94"/>
      <c r="D35" s="93"/>
    </row>
    <row r="41" spans="1:4" s="86" customFormat="1" x14ac:dyDescent="0.25">
      <c r="A41" s="83"/>
      <c r="C41" s="85"/>
    </row>
    <row r="42" spans="1:4" s="86" customFormat="1" x14ac:dyDescent="0.25">
      <c r="A42" s="83"/>
      <c r="C42" s="85"/>
    </row>
    <row r="43" spans="1:4" s="86" customFormat="1" x14ac:dyDescent="0.25">
      <c r="A43" s="83"/>
      <c r="C43" s="85"/>
    </row>
    <row r="44" spans="1:4" s="86" customFormat="1" x14ac:dyDescent="0.25">
      <c r="A44" s="83"/>
      <c r="C44" s="85"/>
    </row>
    <row r="45" spans="1:4" s="86" customFormat="1" x14ac:dyDescent="0.25">
      <c r="A45" s="83"/>
      <c r="C45" s="85"/>
    </row>
  </sheetData>
  <mergeCells count="13">
    <mergeCell ref="B1:D1"/>
    <mergeCell ref="B2:D2"/>
    <mergeCell ref="B3:D3"/>
    <mergeCell ref="C4:D4"/>
    <mergeCell ref="A5:A7"/>
    <mergeCell ref="B5:B6"/>
    <mergeCell ref="C5:D5"/>
    <mergeCell ref="C6:D6"/>
    <mergeCell ref="B8:D8"/>
    <mergeCell ref="A12:B12"/>
    <mergeCell ref="C12:D12"/>
    <mergeCell ref="C20:D20"/>
    <mergeCell ref="C21:D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tabSelected="1" zoomScale="70" zoomScaleNormal="70" workbookViewId="0">
      <selection activeCell="D7" sqref="D7"/>
    </sheetView>
  </sheetViews>
  <sheetFormatPr baseColWidth="10" defaultColWidth="11.42578125" defaultRowHeight="12.75" x14ac:dyDescent="0.2"/>
  <cols>
    <col min="1" max="1" width="5.5703125" style="203" customWidth="1"/>
    <col min="2" max="2" width="143.85546875" style="204" customWidth="1"/>
    <col min="3" max="3" width="15.7109375" style="205" customWidth="1"/>
    <col min="4" max="4" width="76.5703125" style="205" customWidth="1"/>
    <col min="5" max="16384" width="11.42578125" style="158"/>
  </cols>
  <sheetData>
    <row r="1" spans="1:4" s="150" customFormat="1" ht="17.25" customHeight="1" x14ac:dyDescent="0.25">
      <c r="A1" s="149" t="s">
        <v>12</v>
      </c>
      <c r="B1" s="149"/>
      <c r="C1" s="149"/>
      <c r="D1" s="149"/>
    </row>
    <row r="2" spans="1:4" s="150" customFormat="1" ht="17.25" customHeight="1" x14ac:dyDescent="0.25">
      <c r="A2" s="149" t="s">
        <v>69</v>
      </c>
      <c r="B2" s="149"/>
      <c r="C2" s="149"/>
      <c r="D2" s="149"/>
    </row>
    <row r="3" spans="1:4" s="150" customFormat="1" ht="8.25" customHeight="1" x14ac:dyDescent="0.25">
      <c r="A3" s="151"/>
      <c r="B3" s="151"/>
      <c r="C3" s="151"/>
      <c r="D3" s="151"/>
    </row>
    <row r="4" spans="1:4" s="150" customFormat="1" ht="17.25" customHeight="1" x14ac:dyDescent="0.25">
      <c r="A4" s="149" t="s">
        <v>70</v>
      </c>
      <c r="B4" s="149"/>
      <c r="C4" s="149"/>
      <c r="D4" s="149"/>
    </row>
    <row r="5" spans="1:4" s="150" customFormat="1" ht="16.5" customHeight="1" x14ac:dyDescent="0.25">
      <c r="A5" s="149" t="s">
        <v>71</v>
      </c>
      <c r="B5" s="149"/>
      <c r="C5" s="149"/>
      <c r="D5" s="149"/>
    </row>
    <row r="6" spans="1:4" s="150" customFormat="1" ht="9.75" customHeight="1" x14ac:dyDescent="0.25">
      <c r="A6" s="151"/>
      <c r="B6" s="151"/>
      <c r="C6" s="151"/>
      <c r="D6" s="151"/>
    </row>
    <row r="7" spans="1:4" s="150" customFormat="1" ht="78" customHeight="1" x14ac:dyDescent="0.25">
      <c r="A7" s="152" t="s">
        <v>53</v>
      </c>
      <c r="B7" s="152"/>
      <c r="C7" s="153"/>
      <c r="D7" s="153"/>
    </row>
    <row r="8" spans="1:4" s="150" customFormat="1" ht="15.75" x14ac:dyDescent="0.25">
      <c r="A8" s="154"/>
      <c r="B8" s="154"/>
      <c r="C8" s="155"/>
      <c r="D8" s="155"/>
    </row>
    <row r="9" spans="1:4" x14ac:dyDescent="0.2">
      <c r="A9" s="156" t="s">
        <v>16</v>
      </c>
      <c r="B9" s="156" t="s">
        <v>17</v>
      </c>
      <c r="C9" s="157">
        <v>1</v>
      </c>
      <c r="D9" s="157"/>
    </row>
    <row r="10" spans="1:4" x14ac:dyDescent="0.2">
      <c r="A10" s="159"/>
      <c r="B10" s="160"/>
      <c r="C10" s="161" t="s">
        <v>46</v>
      </c>
      <c r="D10" s="161"/>
    </row>
    <row r="11" spans="1:4" x14ac:dyDescent="0.2">
      <c r="A11" s="160"/>
      <c r="B11" s="162" t="s">
        <v>18</v>
      </c>
      <c r="C11" s="162" t="s">
        <v>19</v>
      </c>
      <c r="D11" s="163" t="s">
        <v>72</v>
      </c>
    </row>
    <row r="12" spans="1:4" ht="16.5" x14ac:dyDescent="0.2">
      <c r="A12" s="164" t="s">
        <v>73</v>
      </c>
      <c r="B12" s="165" t="s">
        <v>74</v>
      </c>
      <c r="C12" s="166"/>
      <c r="D12" s="166"/>
    </row>
    <row r="13" spans="1:4" ht="16.5" x14ac:dyDescent="0.25">
      <c r="A13" s="164" t="s">
        <v>75</v>
      </c>
      <c r="B13" s="167" t="s">
        <v>76</v>
      </c>
      <c r="C13" s="166"/>
      <c r="D13" s="168"/>
    </row>
    <row r="14" spans="1:4" ht="218.25" customHeight="1" x14ac:dyDescent="0.2">
      <c r="A14" s="169"/>
      <c r="B14" s="170" t="s">
        <v>77</v>
      </c>
      <c r="C14" s="171" t="s">
        <v>78</v>
      </c>
      <c r="D14" s="172" t="s">
        <v>79</v>
      </c>
    </row>
    <row r="15" spans="1:4" ht="218.25" customHeight="1" x14ac:dyDescent="0.2">
      <c r="A15" s="173"/>
      <c r="B15" s="174"/>
      <c r="C15" s="171" t="s">
        <v>78</v>
      </c>
      <c r="D15" s="172" t="s">
        <v>80</v>
      </c>
    </row>
    <row r="16" spans="1:4" ht="218.25" customHeight="1" x14ac:dyDescent="0.2">
      <c r="A16" s="173"/>
      <c r="B16" s="174"/>
      <c r="C16" s="171"/>
      <c r="D16" s="175"/>
    </row>
    <row r="17" spans="1:4" s="150" customFormat="1" ht="48.75" customHeight="1" x14ac:dyDescent="0.25">
      <c r="A17" s="173"/>
      <c r="B17" s="176" t="s">
        <v>81</v>
      </c>
      <c r="C17" s="171" t="str">
        <f>+IF(D17&gt;=[1]VTE!$D$6,"SI","NO")</f>
        <v>SI</v>
      </c>
      <c r="D17" s="177">
        <f>+[1]VTE!G6</f>
        <v>692689288</v>
      </c>
    </row>
    <row r="18" spans="1:4" s="150" customFormat="1" ht="69.75" customHeight="1" x14ac:dyDescent="0.25">
      <c r="A18" s="178"/>
      <c r="B18" s="179" t="s">
        <v>82</v>
      </c>
      <c r="C18" s="180" t="s">
        <v>83</v>
      </c>
      <c r="D18" s="181"/>
    </row>
    <row r="19" spans="1:4" ht="24.95" customHeight="1" x14ac:dyDescent="0.2">
      <c r="A19" s="164" t="s">
        <v>75</v>
      </c>
      <c r="B19" s="182" t="s">
        <v>84</v>
      </c>
      <c r="C19" s="183"/>
      <c r="D19" s="183"/>
    </row>
    <row r="20" spans="1:4" ht="252" x14ac:dyDescent="0.2">
      <c r="A20" s="184"/>
      <c r="B20" s="185" t="s">
        <v>85</v>
      </c>
      <c r="C20" s="171" t="s">
        <v>23</v>
      </c>
      <c r="D20" s="186" t="s">
        <v>86</v>
      </c>
    </row>
    <row r="21" spans="1:4" ht="409.5" x14ac:dyDescent="0.2">
      <c r="A21" s="187"/>
      <c r="B21" s="188" t="s">
        <v>87</v>
      </c>
      <c r="C21" s="171" t="s">
        <v>78</v>
      </c>
      <c r="D21" s="186" t="s">
        <v>88</v>
      </c>
    </row>
    <row r="22" spans="1:4" ht="236.25" x14ac:dyDescent="0.2">
      <c r="A22" s="187"/>
      <c r="B22" s="185" t="s">
        <v>89</v>
      </c>
      <c r="C22" s="171" t="s">
        <v>78</v>
      </c>
      <c r="D22" s="186" t="s">
        <v>90</v>
      </c>
    </row>
    <row r="23" spans="1:4" ht="252" x14ac:dyDescent="0.2">
      <c r="A23" s="189"/>
      <c r="B23" s="188" t="s">
        <v>91</v>
      </c>
      <c r="C23" s="171" t="s">
        <v>78</v>
      </c>
      <c r="D23" s="186" t="s">
        <v>92</v>
      </c>
    </row>
    <row r="24" spans="1:4" ht="24.95" customHeight="1" x14ac:dyDescent="0.2">
      <c r="A24" s="190" t="s">
        <v>93</v>
      </c>
      <c r="B24" s="191" t="s">
        <v>94</v>
      </c>
      <c r="C24" s="183"/>
      <c r="D24" s="183"/>
    </row>
    <row r="25" spans="1:4" ht="48.75" customHeight="1" x14ac:dyDescent="0.2">
      <c r="A25" s="192"/>
      <c r="B25" s="188" t="s">
        <v>95</v>
      </c>
      <c r="C25" s="171" t="s">
        <v>23</v>
      </c>
      <c r="D25" s="193" t="s">
        <v>96</v>
      </c>
    </row>
    <row r="26" spans="1:4" ht="24.95" customHeight="1" x14ac:dyDescent="0.2">
      <c r="A26" s="194" t="s">
        <v>97</v>
      </c>
      <c r="B26" s="182" t="s">
        <v>98</v>
      </c>
      <c r="C26" s="183"/>
      <c r="D26" s="183"/>
    </row>
    <row r="27" spans="1:4" ht="48.75" customHeight="1" x14ac:dyDescent="0.2">
      <c r="A27" s="162"/>
      <c r="B27" s="195" t="s">
        <v>99</v>
      </c>
      <c r="C27" s="171"/>
      <c r="D27" s="196"/>
    </row>
    <row r="28" spans="1:4" x14ac:dyDescent="0.2">
      <c r="A28" s="197"/>
      <c r="B28" s="197"/>
      <c r="C28" s="197"/>
      <c r="D28" s="197"/>
    </row>
    <row r="29" spans="1:4" s="202" customFormat="1" ht="19.5" hidden="1" customHeight="1" x14ac:dyDescent="0.25">
      <c r="A29" s="198" t="s">
        <v>36</v>
      </c>
      <c r="B29" s="199"/>
      <c r="C29" s="200" t="s">
        <v>100</v>
      </c>
      <c r="D29" s="201"/>
    </row>
    <row r="30" spans="1:4" hidden="1" x14ac:dyDescent="0.2">
      <c r="D30" s="204"/>
    </row>
    <row r="31" spans="1:4" s="209" customFormat="1" ht="15.75" hidden="1" x14ac:dyDescent="0.25">
      <c r="A31" s="206"/>
      <c r="B31" s="207" t="s">
        <v>101</v>
      </c>
      <c r="C31" s="202"/>
      <c r="D31" s="208">
        <f>+D27</f>
        <v>0</v>
      </c>
    </row>
    <row r="32" spans="1:4" s="209" customFormat="1" ht="15.75" hidden="1" x14ac:dyDescent="0.25">
      <c r="A32" s="206"/>
      <c r="B32" s="207" t="s">
        <v>102</v>
      </c>
      <c r="C32" s="202"/>
      <c r="D32" s="210" t="e">
        <f>+ROUND(IF(D31&lt;=VLOOKUP($B$51,formula,2,FALSE),600*(1-((VLOOKUP($B$51,formula,2,FALSE)-D31)/VLOOKUP($B$51,formula,2,FALSE))),600*(1-2*(ABS(VLOOKUP($B$51,formula,2,FALSE)-D31)/VLOOKUP($B$51,formula,2,FALSE)))),3)</f>
        <v>#DIV/0!</v>
      </c>
    </row>
    <row r="33" spans="1:4" s="209" customFormat="1" ht="15.75" hidden="1" x14ac:dyDescent="0.25">
      <c r="A33" s="206"/>
      <c r="B33" s="207" t="s">
        <v>103</v>
      </c>
      <c r="C33" s="202"/>
      <c r="D33" s="206" t="e">
        <f>#REF!</f>
        <v>#REF!</v>
      </c>
    </row>
    <row r="34" spans="1:4" s="209" customFormat="1" ht="15.75" hidden="1" x14ac:dyDescent="0.25">
      <c r="A34" s="206"/>
      <c r="B34" s="207" t="s">
        <v>104</v>
      </c>
      <c r="C34" s="202"/>
      <c r="D34" s="211" t="e">
        <f>SUM(D32:D33)</f>
        <v>#DIV/0!</v>
      </c>
    </row>
    <row r="35" spans="1:4" s="209" customFormat="1" ht="18" hidden="1" x14ac:dyDescent="0.25">
      <c r="A35" s="206"/>
      <c r="B35" s="207" t="s">
        <v>105</v>
      </c>
      <c r="C35" s="212"/>
      <c r="D35" s="213"/>
    </row>
    <row r="36" spans="1:4" s="209" customFormat="1" ht="15.75" hidden="1" x14ac:dyDescent="0.25">
      <c r="A36" s="206"/>
      <c r="B36" s="207"/>
      <c r="C36" s="214"/>
      <c r="D36" s="215"/>
    </row>
    <row r="37" spans="1:4" s="209" customFormat="1" ht="18" hidden="1" x14ac:dyDescent="0.25">
      <c r="A37" s="216" t="s">
        <v>106</v>
      </c>
      <c r="B37" s="217">
        <v>8096312854</v>
      </c>
      <c r="C37" s="214"/>
      <c r="D37" s="214"/>
    </row>
    <row r="38" spans="1:4" s="209" customFormat="1" ht="15.75" hidden="1" x14ac:dyDescent="0.25">
      <c r="A38" s="218"/>
      <c r="B38" s="219"/>
      <c r="C38" s="214"/>
      <c r="D38" s="214"/>
    </row>
    <row r="39" spans="1:4" s="209" customFormat="1" ht="18" hidden="1" x14ac:dyDescent="0.25">
      <c r="A39" s="216" t="s">
        <v>107</v>
      </c>
      <c r="B39" s="220">
        <f>+MAX(C31:D31)</f>
        <v>0</v>
      </c>
      <c r="C39" s="214"/>
      <c r="D39" s="214"/>
    </row>
    <row r="40" spans="1:4" s="209" customFormat="1" ht="15.75" hidden="1" x14ac:dyDescent="0.25">
      <c r="A40" s="218"/>
      <c r="B40" s="219"/>
      <c r="C40" s="214"/>
      <c r="D40" s="214"/>
    </row>
    <row r="41" spans="1:4" s="209" customFormat="1" ht="15.75" hidden="1" x14ac:dyDescent="0.25">
      <c r="A41" s="216" t="s">
        <v>108</v>
      </c>
      <c r="B41" s="221" t="s">
        <v>109</v>
      </c>
      <c r="C41" s="214"/>
      <c r="D41" s="222"/>
    </row>
    <row r="42" spans="1:4" s="209" customFormat="1" ht="18" hidden="1" x14ac:dyDescent="0.25">
      <c r="A42" s="223">
        <v>1</v>
      </c>
      <c r="B42" s="224">
        <f>+AVERAGE(D31:D31)</f>
        <v>0</v>
      </c>
      <c r="C42" s="214"/>
      <c r="D42" s="214"/>
    </row>
    <row r="43" spans="1:4" s="209" customFormat="1" ht="18" hidden="1" x14ac:dyDescent="0.25">
      <c r="A43" s="223">
        <v>2</v>
      </c>
      <c r="B43" s="224">
        <f>+(B42+B39)/2</f>
        <v>0</v>
      </c>
      <c r="C43" s="214"/>
      <c r="D43" s="214"/>
    </row>
    <row r="44" spans="1:4" s="209" customFormat="1" ht="18" hidden="1" x14ac:dyDescent="0.25">
      <c r="A44" s="223">
        <v>3</v>
      </c>
      <c r="B44" s="224" t="e">
        <f>+GEOMEAN(D31:D31,B37,B37)</f>
        <v>#NUM!</v>
      </c>
      <c r="C44" s="225"/>
      <c r="D44" s="214"/>
    </row>
    <row r="45" spans="1:4" s="209" customFormat="1" ht="15.75" hidden="1" x14ac:dyDescent="0.25">
      <c r="A45" s="214"/>
      <c r="B45" s="219"/>
      <c r="C45" s="225"/>
      <c r="D45" s="214"/>
    </row>
    <row r="46" spans="1:4" s="209" customFormat="1" ht="18" hidden="1" x14ac:dyDescent="0.25">
      <c r="A46" s="226" t="s">
        <v>110</v>
      </c>
      <c r="B46" s="227">
        <f>+COUNT(C31:D31)</f>
        <v>1</v>
      </c>
      <c r="C46" s="225"/>
      <c r="D46" s="214"/>
    </row>
    <row r="47" spans="1:4" s="209" customFormat="1" ht="18" hidden="1" x14ac:dyDescent="0.25">
      <c r="A47" s="228" t="s">
        <v>111</v>
      </c>
      <c r="B47" s="229">
        <f>+IF(AND(1&lt;=B46,B46&lt;=3),1,IF(AND(4&lt;=B46,B46&lt;=6),2,IF(AND(7&lt;=B46,B46&lt;=10),3,"NO APLICA")))</f>
        <v>1</v>
      </c>
      <c r="C47" s="225"/>
      <c r="D47" s="214"/>
    </row>
    <row r="48" spans="1:4" s="209" customFormat="1" ht="12.75" hidden="1" customHeight="1" x14ac:dyDescent="0.25">
      <c r="A48" s="230"/>
      <c r="B48" s="231"/>
      <c r="C48" s="225"/>
      <c r="D48" s="214"/>
    </row>
    <row r="49" spans="1:4" s="209" customFormat="1" ht="18" hidden="1" x14ac:dyDescent="0.25">
      <c r="A49" s="226" t="s">
        <v>112</v>
      </c>
      <c r="B49" s="232">
        <v>2963.58</v>
      </c>
      <c r="C49" s="225"/>
      <c r="D49" s="214"/>
    </row>
    <row r="50" spans="1:4" s="209" customFormat="1" ht="18" hidden="1" x14ac:dyDescent="0.25">
      <c r="A50" s="226" t="s">
        <v>113</v>
      </c>
      <c r="B50" s="233">
        <f>+MOD(B49,INT(B49))</f>
        <v>0.57999999999992724</v>
      </c>
      <c r="C50" s="225"/>
      <c r="D50" s="214"/>
    </row>
    <row r="51" spans="1:4" s="209" customFormat="1" ht="32.25" hidden="1" customHeight="1" x14ac:dyDescent="0.25">
      <c r="A51" s="226" t="s">
        <v>108</v>
      </c>
      <c r="B51" s="234">
        <f>+IF(AND(0&lt;=B50,B50&lt;=0.33),1,IF(AND(0.34&lt;=B50,B50&lt;=0.66),2,IF(AND(0.67&lt;=B50,B50&lt;=0.99),3,"NO APLICA")))</f>
        <v>2</v>
      </c>
      <c r="C51" s="225"/>
      <c r="D51" s="214"/>
    </row>
    <row r="52" spans="1:4" x14ac:dyDescent="0.2">
      <c r="D52" s="204"/>
    </row>
    <row r="53" spans="1:4" ht="12.75" customHeight="1" x14ac:dyDescent="0.2">
      <c r="C53" s="204"/>
    </row>
    <row r="54" spans="1:4" ht="12.75" customHeight="1" x14ac:dyDescent="0.2">
      <c r="B54" s="235" t="s">
        <v>65</v>
      </c>
      <c r="C54" s="204"/>
    </row>
    <row r="55" spans="1:4" ht="12.75" customHeight="1" x14ac:dyDescent="0.2">
      <c r="C55" s="204"/>
    </row>
    <row r="56" spans="1:4" ht="12.75" customHeight="1" x14ac:dyDescent="0.2">
      <c r="C56" s="204"/>
    </row>
    <row r="57" spans="1:4" ht="18.75" customHeight="1" x14ac:dyDescent="0.2">
      <c r="B57" s="214"/>
    </row>
    <row r="58" spans="1:4" ht="15.75" x14ac:dyDescent="0.2">
      <c r="B58" s="236" t="s">
        <v>114</v>
      </c>
      <c r="C58" s="204"/>
    </row>
    <row r="59" spans="1:4" ht="15.75" x14ac:dyDescent="0.25">
      <c r="B59" s="209" t="s">
        <v>115</v>
      </c>
      <c r="C59" s="204"/>
    </row>
    <row r="60" spans="1:4" ht="15.75" x14ac:dyDescent="0.25">
      <c r="B60" s="209"/>
      <c r="C60" s="204"/>
    </row>
    <row r="61" spans="1:4" ht="15.75" x14ac:dyDescent="0.25">
      <c r="B61" s="209"/>
      <c r="C61" s="204"/>
    </row>
    <row r="62" spans="1:4" ht="15.75" x14ac:dyDescent="0.25">
      <c r="B62" s="209"/>
      <c r="C62" s="204"/>
    </row>
    <row r="63" spans="1:4" ht="15.75" x14ac:dyDescent="0.25">
      <c r="B63" s="209"/>
      <c r="C63" s="204"/>
    </row>
    <row r="64" spans="1:4" ht="15.75" x14ac:dyDescent="0.2">
      <c r="B64" s="236" t="s">
        <v>116</v>
      </c>
      <c r="C64" s="204"/>
    </row>
    <row r="65" spans="1:16" ht="15.75" x14ac:dyDescent="0.25">
      <c r="B65" s="209" t="s">
        <v>117</v>
      </c>
      <c r="C65" s="204"/>
    </row>
    <row r="66" spans="1:16" ht="12.75" customHeight="1" x14ac:dyDescent="0.2">
      <c r="C66" s="204"/>
    </row>
    <row r="67" spans="1:16" ht="12.75" customHeight="1" x14ac:dyDescent="0.2">
      <c r="C67" s="204"/>
    </row>
    <row r="68" spans="1:16" ht="12.75" customHeight="1" x14ac:dyDescent="0.2">
      <c r="C68" s="204"/>
    </row>
    <row r="69" spans="1:16" s="7" customFormat="1" ht="15.75" x14ac:dyDescent="0.2">
      <c r="A69" s="237"/>
      <c r="B69" s="236"/>
      <c r="C69" s="206"/>
      <c r="D69" s="238"/>
      <c r="E69" s="238"/>
      <c r="F69" s="204"/>
      <c r="G69" s="204"/>
      <c r="H69" s="204"/>
      <c r="I69" s="204"/>
      <c r="J69" s="204"/>
      <c r="K69" s="204"/>
      <c r="L69" s="204"/>
      <c r="M69" s="204"/>
      <c r="N69" s="204"/>
      <c r="O69" s="204"/>
      <c r="P69" s="204"/>
    </row>
    <row r="70" spans="1:16" s="7" customFormat="1" ht="15.75" x14ac:dyDescent="0.25">
      <c r="A70" s="218"/>
      <c r="B70" s="209"/>
      <c r="C70" s="206"/>
      <c r="D70" s="238"/>
      <c r="E70" s="238"/>
      <c r="F70" s="204"/>
      <c r="G70" s="204"/>
      <c r="H70" s="204"/>
      <c r="I70" s="204"/>
      <c r="J70" s="204"/>
      <c r="K70" s="204"/>
      <c r="L70" s="204"/>
      <c r="M70" s="204"/>
      <c r="N70" s="204"/>
      <c r="O70" s="204"/>
      <c r="P70" s="204"/>
    </row>
    <row r="71" spans="1:16" s="7" customFormat="1" ht="15.75" x14ac:dyDescent="0.2">
      <c r="A71" s="218"/>
      <c r="B71" s="236" t="s">
        <v>37</v>
      </c>
      <c r="C71" s="206"/>
      <c r="D71" s="238"/>
      <c r="E71" s="238"/>
      <c r="F71" s="204"/>
      <c r="G71" s="204"/>
      <c r="H71" s="204"/>
      <c r="I71" s="204"/>
      <c r="J71" s="204"/>
      <c r="K71" s="204"/>
      <c r="L71" s="204"/>
      <c r="M71" s="204"/>
      <c r="N71" s="204"/>
      <c r="O71" s="204"/>
      <c r="P71" s="204"/>
    </row>
    <row r="72" spans="1:16" s="7" customFormat="1" ht="15.75" x14ac:dyDescent="0.25">
      <c r="A72" s="218"/>
      <c r="B72" s="209" t="s">
        <v>118</v>
      </c>
      <c r="C72" s="206"/>
      <c r="D72" s="238"/>
      <c r="E72" s="238"/>
      <c r="F72" s="204"/>
      <c r="G72" s="204"/>
      <c r="H72" s="204"/>
      <c r="I72" s="204"/>
      <c r="J72" s="204"/>
      <c r="K72" s="204"/>
      <c r="L72" s="204"/>
      <c r="M72" s="204"/>
      <c r="N72" s="204"/>
      <c r="O72" s="204"/>
      <c r="P72" s="204"/>
    </row>
    <row r="73" spans="1:16" s="7" customFormat="1" ht="15.75" x14ac:dyDescent="0.25">
      <c r="A73" s="218"/>
      <c r="B73" s="209" t="s">
        <v>119</v>
      </c>
      <c r="C73" s="206"/>
      <c r="D73" s="238"/>
      <c r="E73" s="238"/>
      <c r="F73" s="204"/>
      <c r="G73" s="204"/>
      <c r="H73" s="204"/>
      <c r="I73" s="204"/>
      <c r="J73" s="204"/>
      <c r="K73" s="204"/>
      <c r="L73" s="204"/>
      <c r="M73" s="204"/>
      <c r="N73" s="204"/>
      <c r="O73" s="204"/>
      <c r="P73" s="204"/>
    </row>
    <row r="74" spans="1:16" s="7" customFormat="1" ht="15.75" x14ac:dyDescent="0.25">
      <c r="A74" s="218"/>
      <c r="B74" s="209"/>
      <c r="C74" s="206"/>
      <c r="D74" s="238"/>
      <c r="E74" s="238"/>
      <c r="F74" s="204"/>
      <c r="G74" s="204"/>
      <c r="H74" s="204"/>
      <c r="I74" s="204"/>
      <c r="J74" s="204"/>
      <c r="K74" s="204"/>
      <c r="L74" s="204"/>
      <c r="M74" s="204"/>
      <c r="N74" s="204"/>
      <c r="O74" s="204"/>
      <c r="P74" s="204"/>
    </row>
    <row r="75" spans="1:16" ht="15.75" x14ac:dyDescent="0.2">
      <c r="B75" s="158"/>
      <c r="D75" s="236"/>
    </row>
    <row r="76" spans="1:16" ht="15.75" x14ac:dyDescent="0.25">
      <c r="B76" s="158"/>
      <c r="D76" s="239"/>
    </row>
    <row r="77" spans="1:16" ht="15.75" x14ac:dyDescent="0.25">
      <c r="B77" s="158"/>
      <c r="D77" s="239"/>
    </row>
    <row r="78" spans="1:16" ht="14.25" customHeight="1" x14ac:dyDescent="0.25">
      <c r="B78" s="209"/>
      <c r="C78" s="239"/>
      <c r="D78" s="239"/>
    </row>
    <row r="83" spans="1:4" s="204" customFormat="1" x14ac:dyDescent="0.25">
      <c r="A83" s="203"/>
      <c r="C83" s="205"/>
      <c r="D83" s="205"/>
    </row>
    <row r="84" spans="1:4" s="204" customFormat="1" x14ac:dyDescent="0.25">
      <c r="A84" s="203"/>
      <c r="C84" s="205"/>
      <c r="D84" s="205"/>
    </row>
    <row r="85" spans="1:4" s="204" customFormat="1" x14ac:dyDescent="0.25">
      <c r="A85" s="203"/>
      <c r="C85" s="205"/>
      <c r="D85" s="205"/>
    </row>
    <row r="86" spans="1:4" s="204" customFormat="1" x14ac:dyDescent="0.25">
      <c r="A86" s="203"/>
      <c r="C86" s="205"/>
      <c r="D86" s="205"/>
    </row>
    <row r="87" spans="1:4" s="204" customFormat="1" x14ac:dyDescent="0.25">
      <c r="A87" s="203"/>
      <c r="C87" s="205"/>
      <c r="D87" s="205"/>
    </row>
  </sheetData>
  <mergeCells count="9">
    <mergeCell ref="A29:B29"/>
    <mergeCell ref="C29:D29"/>
    <mergeCell ref="A7:B7"/>
    <mergeCell ref="A9:A11"/>
    <mergeCell ref="B9:B10"/>
    <mergeCell ref="C9:D9"/>
    <mergeCell ref="C10:D10"/>
    <mergeCell ref="A14:A18"/>
    <mergeCell ref="B14:B16"/>
  </mergeCells>
  <conditionalFormatting sqref="C14:D18">
    <cfRule type="cellIs" dxfId="23" priority="18" operator="equal">
      <formula>"NO"</formula>
    </cfRule>
  </conditionalFormatting>
  <conditionalFormatting sqref="C29:D29">
    <cfRule type="cellIs" dxfId="22" priority="17" operator="equal">
      <formula>"NO HABIL"</formula>
    </cfRule>
  </conditionalFormatting>
  <conditionalFormatting sqref="C19:D19">
    <cfRule type="cellIs" dxfId="21" priority="16" operator="equal">
      <formula>"NO"</formula>
    </cfRule>
  </conditionalFormatting>
  <conditionalFormatting sqref="C27">
    <cfRule type="cellIs" dxfId="20" priority="15" operator="equal">
      <formula>"NO"</formula>
    </cfRule>
  </conditionalFormatting>
  <conditionalFormatting sqref="C26:D26">
    <cfRule type="cellIs" dxfId="19" priority="14" operator="equal">
      <formula>"NO"</formula>
    </cfRule>
  </conditionalFormatting>
  <conditionalFormatting sqref="D27">
    <cfRule type="cellIs" dxfId="18" priority="13" operator="equal">
      <formula>"NO"</formula>
    </cfRule>
  </conditionalFormatting>
  <conditionalFormatting sqref="C35">
    <cfRule type="cellIs" dxfId="17" priority="12" operator="equal">
      <formula>1</formula>
    </cfRule>
  </conditionalFormatting>
  <conditionalFormatting sqref="D35">
    <cfRule type="cellIs" dxfId="16" priority="11" operator="equal">
      <formula>1</formula>
    </cfRule>
  </conditionalFormatting>
  <conditionalFormatting sqref="C20:C21">
    <cfRule type="cellIs" dxfId="15" priority="10" operator="equal">
      <formula>"NO"</formula>
    </cfRule>
  </conditionalFormatting>
  <conditionalFormatting sqref="C23">
    <cfRule type="cellIs" dxfId="14" priority="9" operator="equal">
      <formula>"NO"</formula>
    </cfRule>
  </conditionalFormatting>
  <conditionalFormatting sqref="D20">
    <cfRule type="cellIs" dxfId="13" priority="8" operator="equal">
      <formula>"NO"</formula>
    </cfRule>
  </conditionalFormatting>
  <conditionalFormatting sqref="D21">
    <cfRule type="cellIs" dxfId="12" priority="7" operator="equal">
      <formula>"NO"</formula>
    </cfRule>
  </conditionalFormatting>
  <conditionalFormatting sqref="C22">
    <cfRule type="cellIs" dxfId="11" priority="6" operator="equal">
      <formula>"NO"</formula>
    </cfRule>
  </conditionalFormatting>
  <conditionalFormatting sqref="C24:D24">
    <cfRule type="cellIs" dxfId="10" priority="4" operator="equal">
      <formula>"NO"</formula>
    </cfRule>
  </conditionalFormatting>
  <conditionalFormatting sqref="D23">
    <cfRule type="cellIs" dxfId="9" priority="1" operator="equal">
      <formula>"NO"</formula>
    </cfRule>
  </conditionalFormatting>
  <conditionalFormatting sqref="C25">
    <cfRule type="cellIs" dxfId="8" priority="5" operator="equal">
      <formula>"NO"</formula>
    </cfRule>
  </conditionalFormatting>
  <conditionalFormatting sqref="D25">
    <cfRule type="cellIs" dxfId="7" priority="3" operator="equal">
      <formula>"NO"</formula>
    </cfRule>
  </conditionalFormatting>
  <conditionalFormatting sqref="D22">
    <cfRule type="cellIs" dxfId="6" priority="2" operator="equal">
      <formula>"NO"</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workbookViewId="0">
      <selection activeCell="J7" sqref="J7"/>
    </sheetView>
  </sheetViews>
  <sheetFormatPr baseColWidth="10" defaultRowHeight="15" x14ac:dyDescent="0.25"/>
  <cols>
    <col min="1" max="2" width="20.7109375" style="240" customWidth="1"/>
    <col min="3" max="3" width="2.7109375" style="240" customWidth="1"/>
    <col min="4" max="4" width="24.85546875" style="240" customWidth="1"/>
    <col min="5" max="5" width="2.7109375" style="240" customWidth="1"/>
    <col min="6" max="6" width="8.7109375" style="240" customWidth="1"/>
    <col min="7" max="8" width="20.7109375" style="240" customWidth="1"/>
    <col min="9" max="9" width="3.28515625" customWidth="1"/>
  </cols>
  <sheetData>
    <row r="1" spans="1:8" x14ac:dyDescent="0.25">
      <c r="G1" s="241"/>
    </row>
    <row r="2" spans="1:8" x14ac:dyDescent="0.25">
      <c r="A2" s="242" t="s">
        <v>56</v>
      </c>
      <c r="B2" s="242"/>
      <c r="C2" s="243"/>
      <c r="D2" s="244" t="s">
        <v>120</v>
      </c>
      <c r="E2" s="243"/>
      <c r="F2" s="243"/>
      <c r="G2" s="245">
        <v>1</v>
      </c>
      <c r="H2" s="243"/>
    </row>
    <row r="3" spans="1:8" ht="25.5" x14ac:dyDescent="0.25">
      <c r="A3" s="242"/>
      <c r="B3" s="242"/>
      <c r="C3" s="246"/>
      <c r="D3" s="247" t="str">
        <f>'[1]VERIFICACION TECNICA'!A4</f>
        <v>CONVOCATORIA PÚBLICA N° 033 DE 2021</v>
      </c>
      <c r="E3" s="246"/>
      <c r="F3" s="246"/>
      <c r="G3" s="248" t="str">
        <f>'[1]VERIFICACION TECNICA'!C10</f>
        <v>G3 INGENIEROS SAS</v>
      </c>
      <c r="H3" s="246"/>
    </row>
    <row r="4" spans="1:8" x14ac:dyDescent="0.25">
      <c r="C4" s="249"/>
      <c r="E4" s="249"/>
      <c r="F4" s="249"/>
      <c r="G4" s="250"/>
      <c r="H4" s="249"/>
    </row>
    <row r="5" spans="1:8" x14ac:dyDescent="0.25">
      <c r="A5" s="251"/>
    </row>
    <row r="6" spans="1:8" x14ac:dyDescent="0.25">
      <c r="A6" s="252" t="s">
        <v>121</v>
      </c>
      <c r="B6" s="253"/>
      <c r="D6" s="254">
        <v>547447884</v>
      </c>
      <c r="F6" s="255" t="s">
        <v>122</v>
      </c>
      <c r="G6" s="256">
        <f>SUM(G13:G15)</f>
        <v>692689288</v>
      </c>
      <c r="H6" s="250"/>
    </row>
    <row r="7" spans="1:8" x14ac:dyDescent="0.25">
      <c r="A7" s="251"/>
      <c r="B7" s="251"/>
      <c r="D7" s="257"/>
      <c r="G7" s="257"/>
      <c r="H7" s="250"/>
    </row>
    <row r="8" spans="1:8" x14ac:dyDescent="0.25">
      <c r="A8" s="252" t="s">
        <v>123</v>
      </c>
      <c r="B8" s="253"/>
      <c r="D8" s="254">
        <f>+ROUND(D6*0.3,0)</f>
        <v>164234365</v>
      </c>
      <c r="F8" s="255" t="s">
        <v>124</v>
      </c>
      <c r="G8" s="256">
        <f>+SUMIF(F$19:F$89,F8,G$19:G$89)</f>
        <v>692689288</v>
      </c>
      <c r="H8" s="250"/>
    </row>
    <row r="9" spans="1:8" x14ac:dyDescent="0.25">
      <c r="A9" s="251"/>
      <c r="B9" s="251"/>
      <c r="D9" s="257"/>
      <c r="G9" s="257"/>
      <c r="H9" s="250"/>
    </row>
    <row r="10" spans="1:8" x14ac:dyDescent="0.25">
      <c r="A10" s="258" t="s">
        <v>125</v>
      </c>
      <c r="B10" s="259"/>
      <c r="D10" s="260">
        <v>0.3</v>
      </c>
      <c r="F10" s="255">
        <v>1</v>
      </c>
      <c r="G10" s="261">
        <v>1</v>
      </c>
      <c r="H10" s="250"/>
    </row>
    <row r="11" spans="1:8" x14ac:dyDescent="0.25">
      <c r="A11" s="262"/>
      <c r="B11" s="263"/>
      <c r="D11" s="264"/>
      <c r="F11" s="255">
        <v>2</v>
      </c>
      <c r="G11" s="261"/>
      <c r="H11" s="250"/>
    </row>
    <row r="12" spans="1:8" x14ac:dyDescent="0.25">
      <c r="A12" s="265"/>
      <c r="B12" s="266"/>
      <c r="D12" s="267"/>
      <c r="F12" s="255"/>
      <c r="G12" s="261"/>
      <c r="H12" s="250"/>
    </row>
    <row r="13" spans="1:8" x14ac:dyDescent="0.25">
      <c r="A13" s="268" t="s">
        <v>126</v>
      </c>
      <c r="B13" s="269"/>
      <c r="D13" s="270">
        <f>15%*D6</f>
        <v>82117182.599999994</v>
      </c>
      <c r="F13" s="255" t="s">
        <v>124</v>
      </c>
      <c r="G13" s="256">
        <f>+SUMIF(F$19:F$89,F13,G$19:G$89)</f>
        <v>692689288</v>
      </c>
      <c r="H13" s="250"/>
    </row>
    <row r="14" spans="1:8" x14ac:dyDescent="0.25">
      <c r="A14" s="269"/>
      <c r="B14" s="269"/>
      <c r="D14" s="270"/>
      <c r="F14" s="255" t="s">
        <v>127</v>
      </c>
      <c r="G14" s="256">
        <f>+SUMIF(F$19:F$89,F14,G$19:G$89)</f>
        <v>0</v>
      </c>
      <c r="H14" s="250"/>
    </row>
    <row r="15" spans="1:8" x14ac:dyDescent="0.25">
      <c r="A15" s="269"/>
      <c r="B15" s="269"/>
      <c r="D15" s="270"/>
      <c r="F15" s="255"/>
      <c r="G15" s="256">
        <f>+SUMIF(F$19:F$89,F15,G$19:G$89)</f>
        <v>0</v>
      </c>
      <c r="H15" s="250"/>
    </row>
    <row r="17" spans="1:8" x14ac:dyDescent="0.25">
      <c r="A17" s="252" t="s">
        <v>128</v>
      </c>
      <c r="B17" s="253" t="s">
        <v>122</v>
      </c>
      <c r="G17" s="271" t="str">
        <f>+IF(G6&gt;=$D6,"CUMPLE","NO CUMPLE")</f>
        <v>CUMPLE</v>
      </c>
    </row>
    <row r="18" spans="1:8" x14ac:dyDescent="0.25">
      <c r="A18" s="251"/>
    </row>
    <row r="19" spans="1:8" x14ac:dyDescent="0.25">
      <c r="A19" s="272" t="s">
        <v>129</v>
      </c>
      <c r="B19" s="273"/>
      <c r="F19" s="274"/>
      <c r="G19" s="275" t="s">
        <v>129</v>
      </c>
      <c r="H19" s="276"/>
    </row>
    <row r="20" spans="1:8" x14ac:dyDescent="0.25">
      <c r="A20" s="277"/>
      <c r="B20" s="278"/>
      <c r="F20" s="279"/>
      <c r="G20" s="280"/>
      <c r="H20" s="281"/>
    </row>
    <row r="21" spans="1:8" x14ac:dyDescent="0.25">
      <c r="A21" s="277" t="s">
        <v>130</v>
      </c>
      <c r="B21" s="278"/>
      <c r="F21" s="282" t="s">
        <v>131</v>
      </c>
      <c r="G21" s="283">
        <v>591656475</v>
      </c>
      <c r="H21" s="284" t="s">
        <v>132</v>
      </c>
    </row>
    <row r="22" spans="1:8" ht="15" customHeight="1" x14ac:dyDescent="0.25">
      <c r="A22" s="277" t="s">
        <v>133</v>
      </c>
      <c r="B22" s="278"/>
      <c r="F22" s="279"/>
      <c r="G22" s="280">
        <v>2019</v>
      </c>
      <c r="H22" s="285" t="s">
        <v>134</v>
      </c>
    </row>
    <row r="23" spans="1:8" x14ac:dyDescent="0.25">
      <c r="A23" s="286" t="s">
        <v>135</v>
      </c>
      <c r="B23" s="278"/>
      <c r="F23" s="287">
        <v>0.5</v>
      </c>
      <c r="G23" s="288">
        <v>0.75</v>
      </c>
      <c r="H23" s="285"/>
    </row>
    <row r="24" spans="1:8" x14ac:dyDescent="0.25">
      <c r="A24" s="286"/>
      <c r="B24" s="278"/>
      <c r="F24" s="279"/>
      <c r="G24" s="289"/>
      <c r="H24" s="285"/>
    </row>
    <row r="25" spans="1:8" x14ac:dyDescent="0.25">
      <c r="A25" s="286"/>
      <c r="B25" s="278"/>
      <c r="F25" s="279"/>
      <c r="G25" s="289"/>
      <c r="H25" s="285"/>
    </row>
    <row r="26" spans="1:8" x14ac:dyDescent="0.25">
      <c r="A26" s="286"/>
      <c r="B26" s="278"/>
      <c r="F26" s="279"/>
      <c r="G26" s="289"/>
      <c r="H26" s="285"/>
    </row>
    <row r="27" spans="1:8" x14ac:dyDescent="0.25">
      <c r="A27" s="286"/>
      <c r="B27" s="278"/>
      <c r="F27" s="279"/>
      <c r="G27" s="289"/>
      <c r="H27" s="285"/>
    </row>
    <row r="28" spans="1:8" x14ac:dyDescent="0.25">
      <c r="A28" s="277"/>
      <c r="B28" s="278"/>
      <c r="F28" s="279"/>
      <c r="G28" s="289"/>
      <c r="H28" s="285"/>
    </row>
    <row r="29" spans="1:8" x14ac:dyDescent="0.25">
      <c r="A29" s="290" t="s">
        <v>136</v>
      </c>
      <c r="B29" s="291"/>
      <c r="F29" s="292" t="s">
        <v>124</v>
      </c>
      <c r="G29" s="293">
        <f>+ROUND(G21*G23*$B$128/(LOOKUP(G22,$A$93:$A$128,$B$93:$B$128)),0)</f>
        <v>486829705</v>
      </c>
      <c r="H29" s="294">
        <f>+ROUND(G29/$B$125,2)</f>
        <v>623.15</v>
      </c>
    </row>
    <row r="31" spans="1:8" x14ac:dyDescent="0.25">
      <c r="A31" s="272" t="s">
        <v>137</v>
      </c>
      <c r="B31" s="273"/>
      <c r="F31" s="274"/>
      <c r="G31" s="275" t="s">
        <v>137</v>
      </c>
      <c r="H31" s="276"/>
    </row>
    <row r="32" spans="1:8" x14ac:dyDescent="0.25">
      <c r="A32" s="277"/>
      <c r="B32" s="278"/>
      <c r="F32" s="279"/>
      <c r="G32" s="280"/>
      <c r="H32" s="281"/>
    </row>
    <row r="33" spans="1:8" ht="15" customHeight="1" x14ac:dyDescent="0.25">
      <c r="A33" s="277" t="s">
        <v>130</v>
      </c>
      <c r="B33" s="278"/>
      <c r="F33" s="282" t="s">
        <v>131</v>
      </c>
      <c r="G33" s="283">
        <v>242719290</v>
      </c>
      <c r="H33" s="284" t="s">
        <v>132</v>
      </c>
    </row>
    <row r="34" spans="1:8" ht="15" customHeight="1" x14ac:dyDescent="0.25">
      <c r="A34" s="277" t="s">
        <v>133</v>
      </c>
      <c r="B34" s="278"/>
      <c r="F34" s="279"/>
      <c r="G34" s="280">
        <v>2011</v>
      </c>
      <c r="H34" s="285" t="s">
        <v>134</v>
      </c>
    </row>
    <row r="35" spans="1:8" x14ac:dyDescent="0.25">
      <c r="A35" s="286" t="s">
        <v>135</v>
      </c>
      <c r="B35" s="278"/>
      <c r="F35" s="287">
        <v>0.5</v>
      </c>
      <c r="G35" s="288">
        <v>0.5</v>
      </c>
      <c r="H35" s="285"/>
    </row>
    <row r="36" spans="1:8" ht="20.100000000000001" customHeight="1" x14ac:dyDescent="0.25">
      <c r="A36" s="286"/>
      <c r="B36" s="278"/>
      <c r="F36" s="279"/>
      <c r="G36" s="289"/>
      <c r="H36" s="285"/>
    </row>
    <row r="37" spans="1:8" ht="20.100000000000001" customHeight="1" x14ac:dyDescent="0.25">
      <c r="A37" s="286"/>
      <c r="B37" s="278"/>
      <c r="F37" s="279"/>
      <c r="G37" s="289"/>
      <c r="H37" s="285"/>
    </row>
    <row r="38" spans="1:8" ht="20.100000000000001" customHeight="1" x14ac:dyDescent="0.25">
      <c r="A38" s="286"/>
      <c r="B38" s="278"/>
      <c r="F38" s="279"/>
      <c r="G38" s="289"/>
      <c r="H38" s="285"/>
    </row>
    <row r="39" spans="1:8" ht="20.100000000000001" customHeight="1" x14ac:dyDescent="0.25">
      <c r="A39" s="286"/>
      <c r="B39" s="278"/>
      <c r="F39" s="279"/>
      <c r="G39" s="289"/>
      <c r="H39" s="285"/>
    </row>
    <row r="40" spans="1:8" ht="20.100000000000001" customHeight="1" x14ac:dyDescent="0.25">
      <c r="A40" s="277"/>
      <c r="B40" s="278"/>
      <c r="F40" s="279"/>
      <c r="G40" s="289"/>
      <c r="H40" s="285"/>
    </row>
    <row r="41" spans="1:8" x14ac:dyDescent="0.25">
      <c r="A41" s="290" t="s">
        <v>136</v>
      </c>
      <c r="B41" s="291"/>
      <c r="F41" s="292" t="s">
        <v>124</v>
      </c>
      <c r="G41" s="293">
        <f>+ROUND(G33*G35*$B$128/(LOOKUP(G34,$A$93:$A$128,$B$93:$B$128)),0)</f>
        <v>205859583</v>
      </c>
      <c r="H41" s="294">
        <f>IFERROR(ROUND(G41/$B$125,2),"")</f>
        <v>263.5</v>
      </c>
    </row>
    <row r="43" spans="1:8" x14ac:dyDescent="0.25">
      <c r="A43" s="272" t="s">
        <v>138</v>
      </c>
      <c r="B43" s="273"/>
      <c r="F43" s="274"/>
      <c r="G43" s="275" t="s">
        <v>138</v>
      </c>
      <c r="H43" s="276"/>
    </row>
    <row r="44" spans="1:8" x14ac:dyDescent="0.25">
      <c r="A44" s="277"/>
      <c r="B44" s="278"/>
      <c r="F44" s="279"/>
      <c r="G44" s="280"/>
      <c r="H44" s="281"/>
    </row>
    <row r="45" spans="1:8" x14ac:dyDescent="0.25">
      <c r="A45" s="277" t="s">
        <v>130</v>
      </c>
      <c r="B45" s="278"/>
      <c r="F45" s="282" t="s">
        <v>131</v>
      </c>
      <c r="G45" s="283">
        <v>0</v>
      </c>
      <c r="H45" s="284"/>
    </row>
    <row r="46" spans="1:8" ht="15" customHeight="1" x14ac:dyDescent="0.25">
      <c r="A46" s="277" t="s">
        <v>133</v>
      </c>
      <c r="B46" s="278"/>
      <c r="F46" s="279"/>
      <c r="G46" s="280">
        <v>2000</v>
      </c>
      <c r="H46" s="285" t="s">
        <v>139</v>
      </c>
    </row>
    <row r="47" spans="1:8" x14ac:dyDescent="0.25">
      <c r="A47" s="286" t="s">
        <v>135</v>
      </c>
      <c r="B47" s="278"/>
      <c r="F47" s="287"/>
      <c r="G47" s="289">
        <v>0</v>
      </c>
      <c r="H47" s="285"/>
    </row>
    <row r="48" spans="1:8" x14ac:dyDescent="0.25">
      <c r="A48" s="286"/>
      <c r="B48" s="278"/>
      <c r="F48" s="279"/>
      <c r="G48" s="289"/>
      <c r="H48" s="285"/>
    </row>
    <row r="49" spans="1:8" x14ac:dyDescent="0.25">
      <c r="A49" s="286"/>
      <c r="B49" s="278"/>
      <c r="F49" s="279"/>
      <c r="G49" s="289"/>
      <c r="H49" s="285"/>
    </row>
    <row r="50" spans="1:8" x14ac:dyDescent="0.25">
      <c r="A50" s="286"/>
      <c r="B50" s="278"/>
      <c r="F50" s="279"/>
      <c r="G50" s="289"/>
      <c r="H50" s="285"/>
    </row>
    <row r="51" spans="1:8" x14ac:dyDescent="0.25">
      <c r="A51" s="286"/>
      <c r="B51" s="278"/>
      <c r="F51" s="279"/>
      <c r="G51" s="289"/>
      <c r="H51" s="285"/>
    </row>
    <row r="52" spans="1:8" x14ac:dyDescent="0.25">
      <c r="A52" s="277"/>
      <c r="B52" s="278"/>
      <c r="F52" s="279"/>
      <c r="G52" s="289"/>
      <c r="H52" s="285"/>
    </row>
    <row r="53" spans="1:8" x14ac:dyDescent="0.25">
      <c r="A53" s="290" t="s">
        <v>136</v>
      </c>
      <c r="B53" s="291"/>
      <c r="F53" s="292" t="s">
        <v>122</v>
      </c>
      <c r="G53" s="293">
        <f>+ROUND(G45*G47*$B$128/(LOOKUP(G46,$A$93:$A$128,$B$93:$B$128)),0)</f>
        <v>0</v>
      </c>
      <c r="H53" s="294">
        <f>IFERROR(ROUND(G53/$B$125,2),"")</f>
        <v>0</v>
      </c>
    </row>
    <row r="55" spans="1:8" x14ac:dyDescent="0.25">
      <c r="A55" s="272" t="s">
        <v>140</v>
      </c>
      <c r="B55" s="273"/>
      <c r="F55" s="274"/>
      <c r="G55" s="275" t="s">
        <v>140</v>
      </c>
      <c r="H55" s="276"/>
    </row>
    <row r="56" spans="1:8" x14ac:dyDescent="0.25">
      <c r="A56" s="277"/>
      <c r="B56" s="278"/>
      <c r="F56" s="279"/>
      <c r="G56" s="280"/>
      <c r="H56" s="281"/>
    </row>
    <row r="57" spans="1:8" x14ac:dyDescent="0.25">
      <c r="A57" s="277" t="s">
        <v>130</v>
      </c>
      <c r="B57" s="278"/>
      <c r="F57" s="282" t="s">
        <v>131</v>
      </c>
      <c r="G57" s="283">
        <v>0</v>
      </c>
      <c r="H57" s="284"/>
    </row>
    <row r="58" spans="1:8" ht="15" customHeight="1" x14ac:dyDescent="0.25">
      <c r="A58" s="277" t="s">
        <v>133</v>
      </c>
      <c r="B58" s="278"/>
      <c r="F58" s="279"/>
      <c r="G58" s="280">
        <v>2000</v>
      </c>
      <c r="H58" s="285" t="s">
        <v>141</v>
      </c>
    </row>
    <row r="59" spans="1:8" x14ac:dyDescent="0.25">
      <c r="A59" s="286" t="s">
        <v>135</v>
      </c>
      <c r="B59" s="278"/>
      <c r="F59" s="287"/>
      <c r="G59" s="289">
        <v>0</v>
      </c>
      <c r="H59" s="285"/>
    </row>
    <row r="60" spans="1:8" x14ac:dyDescent="0.25">
      <c r="A60" s="286"/>
      <c r="B60" s="278"/>
      <c r="F60" s="279"/>
      <c r="G60" s="289"/>
      <c r="H60" s="285"/>
    </row>
    <row r="61" spans="1:8" x14ac:dyDescent="0.25">
      <c r="A61" s="286"/>
      <c r="B61" s="278"/>
      <c r="F61" s="279"/>
      <c r="G61" s="289"/>
      <c r="H61" s="285"/>
    </row>
    <row r="62" spans="1:8" x14ac:dyDescent="0.25">
      <c r="A62" s="286"/>
      <c r="B62" s="278"/>
      <c r="F62" s="279"/>
      <c r="G62" s="289"/>
      <c r="H62" s="285"/>
    </row>
    <row r="63" spans="1:8" x14ac:dyDescent="0.25">
      <c r="A63" s="286"/>
      <c r="B63" s="278"/>
      <c r="F63" s="279"/>
      <c r="G63" s="289"/>
      <c r="H63" s="285"/>
    </row>
    <row r="64" spans="1:8" x14ac:dyDescent="0.25">
      <c r="A64" s="277"/>
      <c r="B64" s="278"/>
      <c r="F64" s="279"/>
      <c r="G64" s="289"/>
      <c r="H64" s="285"/>
    </row>
    <row r="65" spans="1:8" x14ac:dyDescent="0.25">
      <c r="A65" s="290" t="s">
        <v>136</v>
      </c>
      <c r="B65" s="291"/>
      <c r="F65" s="292" t="s">
        <v>122</v>
      </c>
      <c r="G65" s="293">
        <f>+ROUND(G57*G59*$B$128/(LOOKUP(G58,$A$93:$A$128,$B$93:$B$128)),0)</f>
        <v>0</v>
      </c>
      <c r="H65" s="294">
        <f>IFERROR(ROUND(G65/$B$125,2),"")</f>
        <v>0</v>
      </c>
    </row>
    <row r="67" spans="1:8" x14ac:dyDescent="0.25">
      <c r="A67" s="272" t="s">
        <v>142</v>
      </c>
      <c r="B67" s="273"/>
      <c r="F67" s="274"/>
      <c r="G67" s="275" t="s">
        <v>142</v>
      </c>
      <c r="H67" s="276"/>
    </row>
    <row r="68" spans="1:8" x14ac:dyDescent="0.25">
      <c r="A68" s="277"/>
      <c r="B68" s="278"/>
      <c r="F68" s="279"/>
      <c r="G68" s="280"/>
      <c r="H68" s="281"/>
    </row>
    <row r="69" spans="1:8" x14ac:dyDescent="0.25">
      <c r="A69" s="277" t="s">
        <v>130</v>
      </c>
      <c r="B69" s="278"/>
      <c r="F69" s="282" t="s">
        <v>131</v>
      </c>
      <c r="G69" s="283">
        <v>0</v>
      </c>
      <c r="H69" s="284"/>
    </row>
    <row r="70" spans="1:8" ht="15" customHeight="1" x14ac:dyDescent="0.25">
      <c r="A70" s="277" t="s">
        <v>133</v>
      </c>
      <c r="B70" s="278"/>
      <c r="F70" s="279"/>
      <c r="G70" s="280">
        <v>2000</v>
      </c>
      <c r="H70" s="285" t="s">
        <v>141</v>
      </c>
    </row>
    <row r="71" spans="1:8" x14ac:dyDescent="0.25">
      <c r="A71" s="286" t="s">
        <v>135</v>
      </c>
      <c r="B71" s="278"/>
      <c r="F71" s="287"/>
      <c r="G71" s="289">
        <v>0</v>
      </c>
      <c r="H71" s="285"/>
    </row>
    <row r="72" spans="1:8" x14ac:dyDescent="0.25">
      <c r="A72" s="286"/>
      <c r="B72" s="278"/>
      <c r="F72" s="279"/>
      <c r="G72" s="289"/>
      <c r="H72" s="285"/>
    </row>
    <row r="73" spans="1:8" x14ac:dyDescent="0.25">
      <c r="A73" s="286"/>
      <c r="B73" s="278"/>
      <c r="F73" s="279"/>
      <c r="G73" s="289"/>
      <c r="H73" s="285"/>
    </row>
    <row r="74" spans="1:8" x14ac:dyDescent="0.25">
      <c r="A74" s="286"/>
      <c r="B74" s="278"/>
      <c r="F74" s="279"/>
      <c r="G74" s="289"/>
      <c r="H74" s="285"/>
    </row>
    <row r="75" spans="1:8" x14ac:dyDescent="0.25">
      <c r="A75" s="286"/>
      <c r="B75" s="278"/>
      <c r="F75" s="279"/>
      <c r="G75" s="289"/>
      <c r="H75" s="285"/>
    </row>
    <row r="76" spans="1:8" x14ac:dyDescent="0.25">
      <c r="A76" s="277"/>
      <c r="B76" s="278"/>
      <c r="F76" s="279"/>
      <c r="G76" s="289"/>
      <c r="H76" s="285"/>
    </row>
    <row r="77" spans="1:8" x14ac:dyDescent="0.25">
      <c r="A77" s="290" t="s">
        <v>136</v>
      </c>
      <c r="B77" s="291"/>
      <c r="F77" s="292" t="s">
        <v>122</v>
      </c>
      <c r="G77" s="293">
        <f>+ROUND(G69*G71*$B$128/(LOOKUP(G70,$A$93:$A$128,$B$93:$B$128)),0)</f>
        <v>0</v>
      </c>
      <c r="H77" s="294">
        <f>IFERROR(ROUND(G77/$B$125,2),"")</f>
        <v>0</v>
      </c>
    </row>
    <row r="79" spans="1:8" x14ac:dyDescent="0.25">
      <c r="A79" s="272" t="s">
        <v>143</v>
      </c>
      <c r="B79" s="273"/>
      <c r="F79" s="274"/>
      <c r="G79" s="275" t="s">
        <v>143</v>
      </c>
      <c r="H79" s="276"/>
    </row>
    <row r="80" spans="1:8" x14ac:dyDescent="0.25">
      <c r="A80" s="277"/>
      <c r="B80" s="278"/>
      <c r="F80" s="279"/>
      <c r="G80" s="280"/>
      <c r="H80" s="281"/>
    </row>
    <row r="81" spans="1:8" x14ac:dyDescent="0.25">
      <c r="A81" s="277" t="s">
        <v>130</v>
      </c>
      <c r="B81" s="278"/>
      <c r="F81" s="282" t="s">
        <v>131</v>
      </c>
      <c r="G81" s="283">
        <v>0</v>
      </c>
      <c r="H81" s="284"/>
    </row>
    <row r="82" spans="1:8" ht="15" customHeight="1" x14ac:dyDescent="0.25">
      <c r="A82" s="277" t="s">
        <v>133</v>
      </c>
      <c r="B82" s="278"/>
      <c r="F82" s="279"/>
      <c r="G82" s="280">
        <v>2000</v>
      </c>
      <c r="H82" s="285" t="s">
        <v>141</v>
      </c>
    </row>
    <row r="83" spans="1:8" x14ac:dyDescent="0.25">
      <c r="A83" s="286" t="s">
        <v>135</v>
      </c>
      <c r="B83" s="278"/>
      <c r="F83" s="287"/>
      <c r="G83" s="289">
        <v>0</v>
      </c>
      <c r="H83" s="285"/>
    </row>
    <row r="84" spans="1:8" x14ac:dyDescent="0.25">
      <c r="A84" s="286"/>
      <c r="B84" s="278"/>
      <c r="F84" s="279"/>
      <c r="G84" s="289"/>
      <c r="H84" s="285"/>
    </row>
    <row r="85" spans="1:8" x14ac:dyDescent="0.25">
      <c r="A85" s="286"/>
      <c r="B85" s="278"/>
      <c r="F85" s="279"/>
      <c r="G85" s="289"/>
      <c r="H85" s="285"/>
    </row>
    <row r="86" spans="1:8" x14ac:dyDescent="0.25">
      <c r="A86" s="286"/>
      <c r="B86" s="278"/>
      <c r="F86" s="279"/>
      <c r="G86" s="289"/>
      <c r="H86" s="285"/>
    </row>
    <row r="87" spans="1:8" x14ac:dyDescent="0.25">
      <c r="A87" s="286"/>
      <c r="B87" s="278"/>
      <c r="F87" s="279"/>
      <c r="G87" s="289"/>
      <c r="H87" s="285"/>
    </row>
    <row r="88" spans="1:8" x14ac:dyDescent="0.25">
      <c r="A88" s="277"/>
      <c r="B88" s="278"/>
      <c r="F88" s="279"/>
      <c r="G88" s="289"/>
      <c r="H88" s="285"/>
    </row>
    <row r="89" spans="1:8" x14ac:dyDescent="0.25">
      <c r="A89" s="290" t="s">
        <v>136</v>
      </c>
      <c r="B89" s="291"/>
      <c r="F89" s="292" t="s">
        <v>122</v>
      </c>
      <c r="G89" s="293">
        <f>+ROUND(G81*G83*$B$128/(LOOKUP(G82,$A$93:$A$128,$B$93:$B$128)),0)</f>
        <v>0</v>
      </c>
      <c r="H89" s="294">
        <f>IFERROR(ROUND(G89/$B$125,2),"")</f>
        <v>0</v>
      </c>
    </row>
    <row r="93" spans="1:8" ht="15.75" x14ac:dyDescent="0.25">
      <c r="A93" s="295">
        <v>1986</v>
      </c>
      <c r="B93" s="296">
        <v>16811</v>
      </c>
    </row>
    <row r="94" spans="1:8" ht="15.75" x14ac:dyDescent="0.25">
      <c r="A94" s="295">
        <v>1987</v>
      </c>
      <c r="B94" s="296">
        <v>20510</v>
      </c>
    </row>
    <row r="95" spans="1:8" ht="15.75" x14ac:dyDescent="0.25">
      <c r="A95" s="295">
        <v>1988</v>
      </c>
      <c r="B95" s="296">
        <v>25637</v>
      </c>
    </row>
    <row r="96" spans="1:8" ht="15.75" x14ac:dyDescent="0.25">
      <c r="A96" s="295">
        <v>1989</v>
      </c>
      <c r="B96" s="296">
        <v>32560</v>
      </c>
    </row>
    <row r="97" spans="1:2" ht="15.75" x14ac:dyDescent="0.25">
      <c r="A97" s="295">
        <v>1990</v>
      </c>
      <c r="B97" s="296">
        <v>41025</v>
      </c>
    </row>
    <row r="98" spans="1:2" ht="15.75" x14ac:dyDescent="0.25">
      <c r="A98" s="295">
        <v>1991</v>
      </c>
      <c r="B98" s="296">
        <v>51716</v>
      </c>
    </row>
    <row r="99" spans="1:2" ht="15.75" x14ac:dyDescent="0.25">
      <c r="A99" s="295">
        <v>1992</v>
      </c>
      <c r="B99" s="296">
        <v>65190</v>
      </c>
    </row>
    <row r="100" spans="1:2" ht="15.75" x14ac:dyDescent="0.25">
      <c r="A100" s="295">
        <v>1993</v>
      </c>
      <c r="B100" s="296">
        <v>81510</v>
      </c>
    </row>
    <row r="101" spans="1:2" ht="15.75" x14ac:dyDescent="0.25">
      <c r="A101" s="295">
        <v>1994</v>
      </c>
      <c r="B101" s="296">
        <v>98700</v>
      </c>
    </row>
    <row r="102" spans="1:2" ht="15.75" x14ac:dyDescent="0.25">
      <c r="A102" s="295">
        <v>1995</v>
      </c>
      <c r="B102" s="296">
        <v>118934</v>
      </c>
    </row>
    <row r="103" spans="1:2" ht="15.75" x14ac:dyDescent="0.25">
      <c r="A103" s="295">
        <v>1996</v>
      </c>
      <c r="B103" s="296">
        <v>142125</v>
      </c>
    </row>
    <row r="104" spans="1:2" ht="15.75" x14ac:dyDescent="0.25">
      <c r="A104" s="295">
        <v>1997</v>
      </c>
      <c r="B104" s="297">
        <v>172005</v>
      </c>
    </row>
    <row r="105" spans="1:2" ht="15.75" x14ac:dyDescent="0.25">
      <c r="A105" s="295">
        <v>1998</v>
      </c>
      <c r="B105" s="297">
        <v>203826</v>
      </c>
    </row>
    <row r="106" spans="1:2" ht="15.75" x14ac:dyDescent="0.25">
      <c r="A106" s="295">
        <v>1999</v>
      </c>
      <c r="B106" s="296">
        <v>236460</v>
      </c>
    </row>
    <row r="107" spans="1:2" ht="15.75" x14ac:dyDescent="0.25">
      <c r="A107" s="295">
        <v>2000</v>
      </c>
      <c r="B107" s="298">
        <v>260100</v>
      </c>
    </row>
    <row r="108" spans="1:2" ht="15.75" x14ac:dyDescent="0.25">
      <c r="A108" s="295">
        <v>2001</v>
      </c>
      <c r="B108" s="298">
        <v>286000</v>
      </c>
    </row>
    <row r="109" spans="1:2" ht="15.75" x14ac:dyDescent="0.25">
      <c r="A109" s="295">
        <v>2002</v>
      </c>
      <c r="B109" s="298">
        <v>309000</v>
      </c>
    </row>
    <row r="110" spans="1:2" ht="15.75" x14ac:dyDescent="0.25">
      <c r="A110" s="295">
        <v>2003</v>
      </c>
      <c r="B110" s="298">
        <v>332000</v>
      </c>
    </row>
    <row r="111" spans="1:2" ht="15.75" x14ac:dyDescent="0.25">
      <c r="A111" s="295">
        <v>2004</v>
      </c>
      <c r="B111" s="298">
        <v>358000</v>
      </c>
    </row>
    <row r="112" spans="1:2" ht="15.75" x14ac:dyDescent="0.25">
      <c r="A112" s="295">
        <v>2005</v>
      </c>
      <c r="B112" s="298">
        <v>381500</v>
      </c>
    </row>
    <row r="113" spans="1:2" ht="15.75" x14ac:dyDescent="0.25">
      <c r="A113" s="295">
        <v>2006</v>
      </c>
      <c r="B113" s="298">
        <v>408000</v>
      </c>
    </row>
    <row r="114" spans="1:2" ht="15.75" x14ac:dyDescent="0.25">
      <c r="A114" s="295">
        <v>2007</v>
      </c>
      <c r="B114" s="298">
        <v>433700</v>
      </c>
    </row>
    <row r="115" spans="1:2" ht="15.75" x14ac:dyDescent="0.25">
      <c r="A115" s="295">
        <v>2008</v>
      </c>
      <c r="B115" s="298">
        <v>461500</v>
      </c>
    </row>
    <row r="116" spans="1:2" ht="15.75" x14ac:dyDescent="0.25">
      <c r="A116" s="295">
        <v>2009</v>
      </c>
      <c r="B116" s="298">
        <v>496900</v>
      </c>
    </row>
    <row r="117" spans="1:2" ht="15.75" x14ac:dyDescent="0.25">
      <c r="A117" s="295">
        <v>2010</v>
      </c>
      <c r="B117" s="298">
        <v>515000</v>
      </c>
    </row>
    <row r="118" spans="1:2" ht="15.75" x14ac:dyDescent="0.25">
      <c r="A118" s="295">
        <v>2011</v>
      </c>
      <c r="B118" s="298">
        <v>535600</v>
      </c>
    </row>
    <row r="119" spans="1:2" ht="15.75" x14ac:dyDescent="0.25">
      <c r="A119" s="295">
        <v>2012</v>
      </c>
      <c r="B119" s="298">
        <v>566700</v>
      </c>
    </row>
    <row r="120" spans="1:2" ht="15.75" x14ac:dyDescent="0.25">
      <c r="A120" s="295">
        <v>2013</v>
      </c>
      <c r="B120" s="298">
        <v>589500</v>
      </c>
    </row>
    <row r="121" spans="1:2" ht="15.75" x14ac:dyDescent="0.25">
      <c r="A121" s="295">
        <v>2014</v>
      </c>
      <c r="B121" s="298">
        <v>616000</v>
      </c>
    </row>
    <row r="122" spans="1:2" ht="15.75" x14ac:dyDescent="0.25">
      <c r="A122" s="295">
        <v>2015</v>
      </c>
      <c r="B122" s="298">
        <v>644350</v>
      </c>
    </row>
    <row r="123" spans="1:2" ht="15.75" x14ac:dyDescent="0.25">
      <c r="A123" s="295">
        <v>2016</v>
      </c>
      <c r="B123" s="298">
        <v>689455</v>
      </c>
    </row>
    <row r="124" spans="1:2" ht="15.75" x14ac:dyDescent="0.25">
      <c r="A124" s="295">
        <v>2017</v>
      </c>
      <c r="B124" s="298">
        <v>737717</v>
      </c>
    </row>
    <row r="125" spans="1:2" ht="15.75" x14ac:dyDescent="0.25">
      <c r="A125" s="295">
        <v>2018</v>
      </c>
      <c r="B125" s="298">
        <v>781242</v>
      </c>
    </row>
    <row r="126" spans="1:2" ht="15.75" x14ac:dyDescent="0.25">
      <c r="A126" s="295">
        <v>2019</v>
      </c>
      <c r="B126" s="298">
        <v>828116</v>
      </c>
    </row>
    <row r="127" spans="1:2" ht="15.75" x14ac:dyDescent="0.25">
      <c r="A127" s="295">
        <v>2020</v>
      </c>
      <c r="B127" s="298">
        <v>877802</v>
      </c>
    </row>
    <row r="128" spans="1:2" ht="15.75" x14ac:dyDescent="0.25">
      <c r="A128" s="295">
        <v>2021</v>
      </c>
      <c r="B128" s="298">
        <v>908526</v>
      </c>
    </row>
  </sheetData>
  <mergeCells count="14">
    <mergeCell ref="H82:H88"/>
    <mergeCell ref="A17:B17"/>
    <mergeCell ref="H22:H28"/>
    <mergeCell ref="H34:H40"/>
    <mergeCell ref="H46:H52"/>
    <mergeCell ref="H58:H64"/>
    <mergeCell ref="H70:H76"/>
    <mergeCell ref="A2:B3"/>
    <mergeCell ref="A6:B6"/>
    <mergeCell ref="A8:B8"/>
    <mergeCell ref="A10:B12"/>
    <mergeCell ref="D10:D12"/>
    <mergeCell ref="A13:B15"/>
    <mergeCell ref="D13:D15"/>
  </mergeCells>
  <conditionalFormatting sqref="H10:H12">
    <cfRule type="cellIs" dxfId="5" priority="6" operator="equal">
      <formula>"NO CUMPLE"</formula>
    </cfRule>
  </conditionalFormatting>
  <conditionalFormatting sqref="G17">
    <cfRule type="cellIs" dxfId="4" priority="4" operator="equal">
      <formula>"NO CUMPLE"</formula>
    </cfRule>
    <cfRule type="cellIs" dxfId="3" priority="5" operator="equal">
      <formula>"CUMPLE"</formula>
    </cfRule>
  </conditionalFormatting>
  <conditionalFormatting sqref="H8:H9">
    <cfRule type="cellIs" dxfId="2" priority="3" operator="equal">
      <formula>"NO CUMPLE"</formula>
    </cfRule>
  </conditionalFormatting>
  <conditionalFormatting sqref="H8">
    <cfRule type="cellIs" dxfId="1" priority="2" operator="equal">
      <formula>"NO"</formula>
    </cfRule>
  </conditionalFormatting>
  <conditionalFormatting sqref="H14">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ACTA DE APERTURA</vt:lpstr>
      <vt:lpstr>VERIFICACION JURIDICA</vt:lpstr>
      <vt:lpstr>VERIFICACIÓN FINANCIERA</vt:lpstr>
      <vt:lpstr>VERIFICACIÓN TÉCNICA</vt:lpstr>
      <vt:lpstr>VTE</vt:lpstr>
      <vt:lpstr>'VERIFICACIÓN TÉCNICA'!formula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2021-12-27T15:48:07Z</dcterms:created>
  <dcterms:modified xsi:type="dcterms:W3CDTF">2021-12-28T04:05:23Z</dcterms:modified>
</cp:coreProperties>
</file>